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D41" i="1"/>
  <c r="G40" i="1"/>
  <c r="F40" i="1"/>
  <c r="J31" i="1"/>
  <c r="I31" i="1"/>
  <c r="E31" i="1"/>
  <c r="G28" i="1"/>
  <c r="H28" i="1" s="1"/>
  <c r="D28" i="1"/>
  <c r="F28" i="1" s="1"/>
  <c r="G26" i="1"/>
  <c r="H26" i="1" s="1"/>
  <c r="D26" i="1"/>
  <c r="F26" i="1" s="1"/>
  <c r="G24" i="1"/>
  <c r="H24" i="1" s="1"/>
  <c r="D24" i="1"/>
  <c r="F24" i="1" s="1"/>
  <c r="H22" i="1"/>
  <c r="G22" i="1"/>
  <c r="F22" i="1"/>
  <c r="D22" i="1"/>
  <c r="F20" i="1"/>
  <c r="G20" i="1" s="1"/>
  <c r="D20" i="1"/>
  <c r="D18" i="1"/>
  <c r="F18" i="1" s="1"/>
  <c r="G18" i="1" s="1"/>
  <c r="F16" i="1"/>
  <c r="G16" i="1" s="1"/>
  <c r="D16" i="1"/>
  <c r="D14" i="1"/>
  <c r="F14" i="1" s="1"/>
  <c r="G12" i="1"/>
  <c r="F12" i="1"/>
  <c r="D12" i="1"/>
  <c r="G10" i="1"/>
  <c r="D10" i="1"/>
  <c r="F10" i="1" s="1"/>
  <c r="D8" i="1"/>
  <c r="G8" i="1" s="1"/>
  <c r="G6" i="1"/>
  <c r="D6" i="1"/>
  <c r="F6" i="1" s="1"/>
  <c r="F31" i="1" l="1"/>
  <c r="F32" i="1" s="1"/>
  <c r="H31" i="1"/>
  <c r="F8" i="1"/>
  <c r="G14" i="1"/>
  <c r="G31" i="1" s="1"/>
  <c r="D31" i="1"/>
  <c r="E32" i="1" s="1"/>
</calcChain>
</file>

<file path=xl/sharedStrings.xml><?xml version="1.0" encoding="utf-8"?>
<sst xmlns="http://schemas.openxmlformats.org/spreadsheetml/2006/main" count="35" uniqueCount="32">
  <si>
    <t>2022 год</t>
  </si>
  <si>
    <t>ВЫВОЗ  МУСОРА  С  ТЕРРИТОРИИ  СНТ ЛЕСНАЯ ПОЛЯНА</t>
  </si>
  <si>
    <t>ТКО, м3</t>
  </si>
  <si>
    <t>КГМ,м3</t>
  </si>
  <si>
    <t>Итого, м3</t>
  </si>
  <si>
    <t>Сумма</t>
  </si>
  <si>
    <t>Фактич.сумма</t>
  </si>
  <si>
    <t>Факт.сумма</t>
  </si>
  <si>
    <t>дополнит.</t>
  </si>
  <si>
    <t>ТБО (бачки)</t>
  </si>
  <si>
    <t>КГМ (доп.)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</si>
  <si>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</si>
  <si>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</si>
  <si>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</si>
  <si>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</si>
  <si>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</si>
  <si>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</si>
  <si>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</si>
  <si>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</si>
  <si>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</si>
  <si>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</si>
  <si>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</si>
  <si>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</si>
  <si>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</si>
  <si>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 xml:space="preserve">Для домовладений, используемых для </t>
  </si>
  <si>
    <t>сезонного проживания</t>
  </si>
  <si>
    <t>Количество участков 400</t>
  </si>
  <si>
    <t>нормы накопления мусора:</t>
  </si>
  <si>
    <t>бытового</t>
  </si>
  <si>
    <t>КГМ</t>
  </si>
  <si>
    <t>0,76х400</t>
  </si>
  <si>
    <t>0,41х400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</si>
</sst>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0" fillId="0" borderId="1" xfId="0" applyNumberFormat="1" applyBorder="1"/>
    <xf numFmtId="2" fontId="2" fillId="0" borderId="1" xfId="0" applyNumberFormat="1" applyFont="1" applyFill="1" applyBorder="1"/>
    <xf numFmtId="17" fontId="4" fillId="0" borderId="0" xfId="0" applyNumberFormat="1" applyFont="1"/>
    <xf numFmtId="2" fontId="2" fillId="0" borderId="1" xfId="0" applyNumberFormat="1" applyFont="1" applyBorder="1"/>
    <xf numFmtId="0" fontId="2" fillId="0" borderId="1" xfId="0" applyFont="1" applyBorder="1"/>
    <xf numFmtId="0" fontId="5" fillId="0" borderId="0" xfId="0" applyFont="1"/>
    <xf numFmtId="2" fontId="1" fillId="0" borderId="1" xfId="0" applyNumberFormat="1" applyFont="1" applyBorder="1"/>
    <xf numFmtId="0" fontId="6" fillId="0" borderId="1" xfId="0" applyFont="1" applyBorder="1"/>
    <xf numFmtId="0" fontId="4" fillId="0" borderId="2" xfId="0" applyFont="1" applyFill="1" applyBorder="1"/>
    <xf numFmtId="0" fontId="7" fillId="0" borderId="1" xfId="0" applyFont="1" applyBorder="1"/>
    <xf numFmtId="2" fontId="0" fillId="0" borderId="0" xfId="0" applyNumberFormat="1"/>
    <xf numFmtId="0" fontId="8" fillId="0" borderId="0" xfId="0" applyFont="1"/>
    <xf numFmtId="0" fontId="0" fillId="0" borderId="3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sso\Desktop\&#1061;&#1086;&#1079;&#1074;&#1086;&#1087;&#1088;&#1086;&#1089;&#1099;%20&#1057;&#1053;&#1058;\&#1042;&#1099;&#1074;&#1086;&#1079;%20&#1084;&#1091;&#1089;&#1086;&#1088;&#1072;%20&#1079;&#1072;&#1103;&#1074;&#1082;&#1080;%20&#1090;&#1077;&#1082;&#1091;&#1097;&#1080;&#1081;%20&#1087;&#1086;&#1089;&#1083;&#1077;&#1076;&#1085;&#1080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ль"/>
      <sheetName val="Август"/>
      <sheetName val="Сентябрь"/>
      <sheetName val="Октябрь"/>
      <sheetName val="Ноябрь"/>
      <sheetName val="Декабрь"/>
      <sheetName val="Январь"/>
      <sheetName val="Февраль"/>
      <sheetName val="Март"/>
      <sheetName val="Апрель"/>
      <sheetName val="Май"/>
      <sheetName val="Июнь"/>
      <sheetName val="Июль 20"/>
      <sheetName val="Авг 20"/>
      <sheetName val="Сент 20"/>
      <sheetName val="Окт 20"/>
      <sheetName val="Нояб 20"/>
      <sheetName val="Дек 20"/>
      <sheetName val="Янв 21"/>
      <sheetName val="Февр 21"/>
      <sheetName val="Март 21"/>
      <sheetName val="Апрель 21"/>
      <sheetName val="Май 21"/>
      <sheetName val="Июнь 21"/>
      <sheetName val="Июль 21"/>
      <sheetName val="Август 21"/>
      <sheetName val="Сентябрь 21"/>
      <sheetName val="Октябрь 21"/>
      <sheetName val="Ноябрь 21"/>
      <sheetName val="Декабрь 2021"/>
      <sheetName val="Январь 22"/>
      <sheetName val="Февраль 22"/>
      <sheetName val="Март 22"/>
      <sheetName val="Апрель 22"/>
      <sheetName val="Май 22"/>
      <sheetName val="Июнь 22"/>
      <sheetName val="Июль 22"/>
      <sheetName val="Август 22"/>
      <sheetName val="Сентябрь 22"/>
      <sheetName val="Октябрь 22"/>
      <sheetName val="Ноябрь 22"/>
      <sheetName val="Декабрь 22"/>
      <sheetName val="Январь 23"/>
      <sheetName val="Февраль 23"/>
      <sheetName val="Март 23"/>
      <sheetName val="Апрель 23"/>
      <sheetName val="Май 23"/>
      <sheetName val="Вывоз 2023"/>
      <sheetName val="Вывоз 2022"/>
      <sheetName val="Вывоз 2021"/>
      <sheetName val="Вывоз 2020 в м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47">
          <cell r="G47">
            <v>31.100000000000005</v>
          </cell>
        </row>
      </sheetData>
      <sheetData sheetId="31">
        <row r="47">
          <cell r="G47">
            <v>20.500000000000004</v>
          </cell>
        </row>
      </sheetData>
      <sheetData sheetId="32">
        <row r="47">
          <cell r="G47">
            <v>34.6</v>
          </cell>
        </row>
      </sheetData>
      <sheetData sheetId="33">
        <row r="47">
          <cell r="G47">
            <v>44.1</v>
          </cell>
        </row>
      </sheetData>
      <sheetData sheetId="34">
        <row r="47">
          <cell r="G47">
            <v>82.700000000000017</v>
          </cell>
        </row>
      </sheetData>
      <sheetData sheetId="35">
        <row r="47">
          <cell r="G47">
            <v>143.60000000000002</v>
          </cell>
        </row>
      </sheetData>
      <sheetData sheetId="36">
        <row r="50">
          <cell r="G50">
            <v>146.70000000000002</v>
          </cell>
        </row>
      </sheetData>
      <sheetData sheetId="37">
        <row r="50">
          <cell r="G50">
            <v>123.69999999999999</v>
          </cell>
          <cell r="J50">
            <v>116.8</v>
          </cell>
        </row>
        <row r="52">
          <cell r="G52">
            <v>970.17600000000004</v>
          </cell>
        </row>
      </sheetData>
      <sheetData sheetId="38">
        <row r="42">
          <cell r="G42">
            <v>85.8</v>
          </cell>
          <cell r="J42">
            <v>77.8</v>
          </cell>
        </row>
        <row r="46">
          <cell r="K46">
            <v>75479.692800000004</v>
          </cell>
        </row>
      </sheetData>
      <sheetData sheetId="39">
        <row r="41">
          <cell r="G41">
            <v>97.2</v>
          </cell>
        </row>
        <row r="45">
          <cell r="G45">
            <v>94301.107199999999</v>
          </cell>
        </row>
      </sheetData>
      <sheetData sheetId="40">
        <row r="37">
          <cell r="G37">
            <v>44.1</v>
          </cell>
        </row>
        <row r="41">
          <cell r="G41">
            <v>42784.761600000005</v>
          </cell>
        </row>
      </sheetData>
      <sheetData sheetId="41">
        <row r="41">
          <cell r="G41">
            <v>38.199999999999996</v>
          </cell>
        </row>
        <row r="45">
          <cell r="G45">
            <v>40396.958399999996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workbookViewId="0">
      <selection activeCell="E11" sqref="E11"/>
    </sheetView>
  </sheetViews>
  <sheetFormatPr defaultRowHeight="14.5" x14ac:dyDescent="0.35"/>
  <cols>
    <col min="1" max="1" width="3.36328125" customWidth="1"/>
    <col min="2" max="2" width="9.6328125" customWidth="1"/>
    <col min="3" max="3" width="6.1796875" customWidth="1"/>
    <col min="6" max="6" width="9.81640625" customWidth="1"/>
    <col min="7" max="7" width="13.81640625" customWidth="1"/>
    <col min="8" max="8" width="13" customWidth="1"/>
    <col min="9" max="9" width="11.1796875" customWidth="1"/>
    <col min="10" max="10" width="8.7265625" style="3"/>
  </cols>
  <sheetData>
    <row r="1" spans="2:10" ht="15.5" x14ac:dyDescent="0.35">
      <c r="B1" s="1" t="s">
        <v>0</v>
      </c>
      <c r="D1" s="2" t="s">
        <v>1</v>
      </c>
    </row>
    <row r="2" spans="2:10" ht="15.5" x14ac:dyDescent="0.35">
      <c r="B2" s="1"/>
      <c r="D2" s="2"/>
    </row>
    <row r="4" spans="2:10" x14ac:dyDescent="0.35">
      <c r="B4" s="4"/>
      <c r="C4" s="4"/>
      <c r="D4" s="5" t="s">
        <v>2</v>
      </c>
      <c r="E4" s="5" t="s">
        <v>3</v>
      </c>
      <c r="F4" s="6" t="s">
        <v>4</v>
      </c>
      <c r="G4" s="5" t="s">
        <v>5</v>
      </c>
      <c r="H4" s="7" t="s">
        <v>6</v>
      </c>
      <c r="I4" s="5" t="s">
        <v>7</v>
      </c>
    </row>
    <row r="5" spans="2:10" x14ac:dyDescent="0.35">
      <c r="B5" s="4"/>
      <c r="C5" s="4"/>
      <c r="D5" s="4"/>
      <c r="E5" s="8" t="s">
        <v>8</v>
      </c>
      <c r="F5" s="4"/>
      <c r="G5" s="4"/>
      <c r="H5" s="5" t="s">
        <v>9</v>
      </c>
      <c r="I5" s="5" t="s">
        <v>10</v>
      </c>
    </row>
    <row r="6" spans="2:10" x14ac:dyDescent="0.35">
      <c r="B6" s="4" t="s">
        <v>11</v>
      </c>
      <c r="C6" s="4"/>
      <c r="D6" s="4">
        <f>'[1]Январь 22'!G47</f>
        <v>31.100000000000005</v>
      </c>
      <c r="E6" s="4"/>
      <c r="F6" s="4">
        <f>D6+E6</f>
        <v>31.100000000000005</v>
      </c>
      <c r="G6" s="9">
        <f>D6*930.18</f>
        <v>28928.598000000002</v>
      </c>
      <c r="H6" s="10">
        <v>28928.6</v>
      </c>
      <c r="I6" s="4"/>
    </row>
    <row r="7" spans="2:10" x14ac:dyDescent="0.35">
      <c r="B7" s="4"/>
      <c r="C7" s="4"/>
      <c r="D7" s="4"/>
      <c r="E7" s="4"/>
      <c r="F7" s="4"/>
      <c r="G7" s="4"/>
      <c r="H7" s="4"/>
      <c r="I7" s="4"/>
      <c r="J7" s="11"/>
    </row>
    <row r="8" spans="2:10" x14ac:dyDescent="0.35">
      <c r="B8" s="4" t="s">
        <v>12</v>
      </c>
      <c r="C8" s="4"/>
      <c r="D8" s="4">
        <f>'[1]Февраль 22'!G47</f>
        <v>20.500000000000004</v>
      </c>
      <c r="E8" s="4"/>
      <c r="F8" s="4">
        <f>D8+E8</f>
        <v>20.500000000000004</v>
      </c>
      <c r="G8" s="4">
        <f>D8*930.18</f>
        <v>19068.690000000002</v>
      </c>
      <c r="H8" s="12">
        <v>19068.7</v>
      </c>
      <c r="I8" s="4"/>
    </row>
    <row r="9" spans="2:10" x14ac:dyDescent="0.35">
      <c r="B9" s="4"/>
      <c r="C9" s="4"/>
      <c r="D9" s="4"/>
      <c r="E9" s="4"/>
      <c r="F9" s="4"/>
      <c r="G9" s="4"/>
      <c r="H9" s="4"/>
      <c r="I9" s="4"/>
    </row>
    <row r="10" spans="2:10" x14ac:dyDescent="0.35">
      <c r="B10" s="4" t="s">
        <v>13</v>
      </c>
      <c r="C10" s="4"/>
      <c r="D10" s="4">
        <f>'[1]Март 22'!G47</f>
        <v>34.6</v>
      </c>
      <c r="E10" s="4"/>
      <c r="F10" s="4">
        <f>D10+E10</f>
        <v>34.6</v>
      </c>
      <c r="G10" s="9">
        <f>D10*930.18</f>
        <v>32184.227999999999</v>
      </c>
      <c r="H10" s="12">
        <v>32184.23</v>
      </c>
      <c r="I10" s="4"/>
    </row>
    <row r="11" spans="2:10" x14ac:dyDescent="0.35">
      <c r="B11" s="4"/>
      <c r="C11" s="4"/>
      <c r="D11" s="4"/>
      <c r="E11" s="4"/>
      <c r="F11" s="4"/>
      <c r="G11" s="4"/>
      <c r="H11" s="4"/>
      <c r="I11" s="4"/>
    </row>
    <row r="12" spans="2:10" x14ac:dyDescent="0.35">
      <c r="B12" s="4" t="s">
        <v>14</v>
      </c>
      <c r="C12" s="4"/>
      <c r="D12" s="4">
        <f>'[1]Апрель 22'!G47</f>
        <v>44.1</v>
      </c>
      <c r="E12" s="4"/>
      <c r="F12" s="4">
        <f>D12+E12</f>
        <v>44.1</v>
      </c>
      <c r="G12" s="9">
        <f>D12*930.18</f>
        <v>41020.938000000002</v>
      </c>
      <c r="H12" s="12">
        <v>41020.94</v>
      </c>
      <c r="I12" s="4"/>
      <c r="J12" s="3">
        <v>1.1000000000000001</v>
      </c>
    </row>
    <row r="13" spans="2:10" x14ac:dyDescent="0.35">
      <c r="B13" s="4"/>
      <c r="C13" s="4"/>
      <c r="D13" s="4"/>
      <c r="E13" s="4"/>
      <c r="F13" s="4"/>
      <c r="G13" s="4"/>
      <c r="H13" s="4"/>
      <c r="I13" s="4"/>
    </row>
    <row r="14" spans="2:10" x14ac:dyDescent="0.35">
      <c r="B14" s="4" t="s">
        <v>15</v>
      </c>
      <c r="C14" s="4"/>
      <c r="D14" s="4">
        <f>'[1]Май 22'!G47</f>
        <v>82.700000000000017</v>
      </c>
      <c r="E14" s="4"/>
      <c r="F14" s="4">
        <f>D14+E14+E15</f>
        <v>82.700000000000017</v>
      </c>
      <c r="G14" s="9">
        <f>D14*930.18</f>
        <v>76925.886000000013</v>
      </c>
      <c r="H14" s="12">
        <v>76925.89</v>
      </c>
      <c r="I14" s="4"/>
      <c r="J14" s="3">
        <v>6.6</v>
      </c>
    </row>
    <row r="15" spans="2:10" x14ac:dyDescent="0.35">
      <c r="B15" s="4"/>
      <c r="C15" s="4"/>
      <c r="D15" s="4"/>
      <c r="E15" s="4"/>
      <c r="F15" s="4"/>
      <c r="G15" s="4"/>
      <c r="H15" s="4"/>
      <c r="I15" s="13"/>
    </row>
    <row r="16" spans="2:10" x14ac:dyDescent="0.35">
      <c r="B16" s="4" t="s">
        <v>16</v>
      </c>
      <c r="C16" s="4"/>
      <c r="D16" s="4">
        <f>'[1]Июнь 22'!G47-E16</f>
        <v>135.60000000000002</v>
      </c>
      <c r="E16" s="4">
        <v>8</v>
      </c>
      <c r="F16" s="4">
        <f>D16+E16+E17</f>
        <v>143.60000000000002</v>
      </c>
      <c r="G16" s="9">
        <f>F16*930.18</f>
        <v>133573.84800000003</v>
      </c>
      <c r="H16" s="12">
        <v>133573.85</v>
      </c>
      <c r="I16" s="4"/>
      <c r="J16" s="3">
        <v>2.2000000000000002</v>
      </c>
    </row>
    <row r="17" spans="2:10" x14ac:dyDescent="0.35">
      <c r="B17" s="4"/>
      <c r="C17" s="4"/>
      <c r="D17" s="4"/>
      <c r="E17" s="4"/>
      <c r="F17" s="4"/>
      <c r="G17" s="4"/>
      <c r="H17" s="4"/>
      <c r="I17" s="13"/>
    </row>
    <row r="18" spans="2:10" x14ac:dyDescent="0.35">
      <c r="B18" s="4" t="s">
        <v>17</v>
      </c>
      <c r="C18" s="4"/>
      <c r="D18" s="4">
        <f>'[1]Июль 22'!G50</f>
        <v>146.70000000000002</v>
      </c>
      <c r="E18" s="4"/>
      <c r="F18" s="4">
        <f>D18+E18+E19</f>
        <v>146.70000000000002</v>
      </c>
      <c r="G18" s="9">
        <f>F18*970.176</f>
        <v>142324.81920000003</v>
      </c>
      <c r="H18" s="12">
        <v>142324.82</v>
      </c>
      <c r="I18" s="4"/>
      <c r="J18" s="3">
        <v>6.6</v>
      </c>
    </row>
    <row r="19" spans="2:10" x14ac:dyDescent="0.35">
      <c r="B19" s="4"/>
      <c r="C19" s="4"/>
      <c r="D19" s="4"/>
      <c r="E19" s="4"/>
      <c r="F19" s="4"/>
      <c r="G19" s="4"/>
      <c r="H19" s="4"/>
      <c r="I19" s="13"/>
    </row>
    <row r="20" spans="2:10" x14ac:dyDescent="0.35">
      <c r="B20" s="4" t="s">
        <v>18</v>
      </c>
      <c r="C20" s="4"/>
      <c r="D20" s="4">
        <f>'[1]Август 22'!G50</f>
        <v>123.69999999999999</v>
      </c>
      <c r="E20" s="4"/>
      <c r="F20" s="4">
        <f>'[1]Август 22'!J50</f>
        <v>116.8</v>
      </c>
      <c r="G20" s="9">
        <f>F20*'[1]Август 22'!G52</f>
        <v>113316.55680000001</v>
      </c>
      <c r="H20" s="12">
        <v>113316.55</v>
      </c>
      <c r="I20" s="4"/>
      <c r="J20" s="14">
        <v>6.9</v>
      </c>
    </row>
    <row r="21" spans="2:10" x14ac:dyDescent="0.35">
      <c r="B21" s="4"/>
      <c r="C21" s="4"/>
      <c r="D21" s="4"/>
      <c r="E21" s="4"/>
      <c r="F21" s="4"/>
      <c r="G21" s="4"/>
      <c r="H21" s="4"/>
      <c r="I21" s="13"/>
      <c r="J21" s="14"/>
    </row>
    <row r="22" spans="2:10" x14ac:dyDescent="0.35">
      <c r="B22" s="4" t="s">
        <v>19</v>
      </c>
      <c r="C22" s="4"/>
      <c r="D22" s="4">
        <f>'[1]Сентябрь 22'!G42</f>
        <v>85.8</v>
      </c>
      <c r="E22" s="4"/>
      <c r="F22" s="4">
        <f>'[1]Сентябрь 22'!J42</f>
        <v>77.8</v>
      </c>
      <c r="G22" s="15">
        <f>'[1]Сентябрь 22'!K46</f>
        <v>75479.692800000004</v>
      </c>
      <c r="H22" s="12">
        <f>'[1]Сентябрь 22'!K46</f>
        <v>75479.692800000004</v>
      </c>
      <c r="I22" s="4"/>
      <c r="J22" s="14">
        <v>8</v>
      </c>
    </row>
    <row r="23" spans="2:10" x14ac:dyDescent="0.35">
      <c r="B23" s="4"/>
      <c r="C23" s="4"/>
      <c r="D23" s="4"/>
      <c r="E23" s="4"/>
      <c r="F23" s="4"/>
      <c r="G23" s="16"/>
      <c r="H23" s="4"/>
      <c r="I23" s="13"/>
    </row>
    <row r="24" spans="2:10" x14ac:dyDescent="0.35">
      <c r="B24" s="4" t="s">
        <v>20</v>
      </c>
      <c r="C24" s="4"/>
      <c r="D24" s="4">
        <f>'[1]Октябрь 22'!G41</f>
        <v>97.2</v>
      </c>
      <c r="E24" s="4"/>
      <c r="F24" s="4">
        <f>D24+E24</f>
        <v>97.2</v>
      </c>
      <c r="G24" s="9">
        <f>'[1]Октябрь 22'!G45</f>
        <v>94301.107199999999</v>
      </c>
      <c r="H24" s="12">
        <f>G24</f>
        <v>94301.107199999999</v>
      </c>
      <c r="I24" s="4"/>
    </row>
    <row r="25" spans="2:10" x14ac:dyDescent="0.35">
      <c r="B25" s="4"/>
      <c r="C25" s="4"/>
      <c r="D25" s="4"/>
      <c r="E25" s="4"/>
      <c r="F25" s="4"/>
      <c r="G25" s="4"/>
      <c r="H25" s="4"/>
      <c r="I25" s="4"/>
    </row>
    <row r="26" spans="2:10" x14ac:dyDescent="0.35">
      <c r="B26" s="4" t="s">
        <v>21</v>
      </c>
      <c r="C26" s="4"/>
      <c r="D26" s="4">
        <f>'[1]Ноябрь 22'!G37</f>
        <v>44.1</v>
      </c>
      <c r="E26" s="4"/>
      <c r="F26" s="4">
        <f>D26+E26</f>
        <v>44.1</v>
      </c>
      <c r="G26" s="9">
        <f>'[1]Ноябрь 22'!G41</f>
        <v>42784.761600000005</v>
      </c>
      <c r="H26" s="12">
        <f>G26</f>
        <v>42784.761600000005</v>
      </c>
      <c r="I26" s="4"/>
    </row>
    <row r="27" spans="2:10" x14ac:dyDescent="0.35">
      <c r="B27" s="4"/>
      <c r="C27" s="4"/>
      <c r="D27" s="4"/>
      <c r="E27" s="4"/>
      <c r="F27" s="4"/>
      <c r="G27" s="4"/>
      <c r="H27" s="4"/>
      <c r="I27" s="4"/>
    </row>
    <row r="28" spans="2:10" x14ac:dyDescent="0.35">
      <c r="B28" s="4" t="s">
        <v>22</v>
      </c>
      <c r="C28" s="4"/>
      <c r="D28" s="4">
        <f>'[1]Декабрь 22'!G41</f>
        <v>38.199999999999996</v>
      </c>
      <c r="E28" s="4"/>
      <c r="F28" s="4">
        <f>D28+E28</f>
        <v>38.199999999999996</v>
      </c>
      <c r="G28" s="9">
        <f>'[1]Декабрь 22'!G45</f>
        <v>40396.958399999996</v>
      </c>
      <c r="H28" s="12">
        <f>G28</f>
        <v>40396.958399999996</v>
      </c>
      <c r="I28" s="4"/>
    </row>
    <row r="29" spans="2:10" x14ac:dyDescent="0.35">
      <c r="B29" s="4"/>
      <c r="C29" s="4"/>
      <c r="D29" s="4"/>
      <c r="E29" s="4"/>
      <c r="F29" s="4"/>
      <c r="G29" s="4"/>
      <c r="H29" s="4"/>
      <c r="I29" s="4"/>
    </row>
    <row r="30" spans="2:10" x14ac:dyDescent="0.35">
      <c r="B30" s="4"/>
      <c r="C30" s="4"/>
      <c r="D30" s="4"/>
      <c r="E30" s="4"/>
      <c r="F30" s="4"/>
      <c r="G30" s="4"/>
      <c r="H30" s="4"/>
      <c r="I30" s="4"/>
    </row>
    <row r="31" spans="2:10" x14ac:dyDescent="0.35">
      <c r="B31" s="4" t="s">
        <v>23</v>
      </c>
      <c r="C31" s="4"/>
      <c r="D31" s="4">
        <f>SUM(D6:D29)</f>
        <v>884.30000000000007</v>
      </c>
      <c r="E31" s="4">
        <f t="shared" ref="E31:I31" si="0">SUM(E6:E29)</f>
        <v>8</v>
      </c>
      <c r="F31" s="13">
        <f>SUM(F6:F29)</f>
        <v>877.40000000000009</v>
      </c>
      <c r="G31" s="12">
        <f>SUM(G6:G29)</f>
        <v>840306.08400000003</v>
      </c>
      <c r="H31" s="9">
        <f>SUM(H6:H29)</f>
        <v>840306.09999999986</v>
      </c>
      <c r="I31" s="4">
        <f t="shared" si="0"/>
        <v>0</v>
      </c>
      <c r="J31" s="17">
        <f>SUM(J6:J28)</f>
        <v>31.4</v>
      </c>
    </row>
    <row r="32" spans="2:10" x14ac:dyDescent="0.35">
      <c r="B32" s="4"/>
      <c r="C32" s="4"/>
      <c r="D32" s="4"/>
      <c r="E32" s="4">
        <f>D31+E31</f>
        <v>892.30000000000007</v>
      </c>
      <c r="F32" s="18">
        <f>F31+J20+J22</f>
        <v>892.30000000000007</v>
      </c>
      <c r="G32" s="16"/>
      <c r="H32" s="12">
        <v>840306.1</v>
      </c>
      <c r="I32" s="4"/>
    </row>
    <row r="33" spans="2:11" x14ac:dyDescent="0.35">
      <c r="I33" s="19"/>
      <c r="J33" s="14"/>
      <c r="K33" s="20"/>
    </row>
    <row r="34" spans="2:11" x14ac:dyDescent="0.35">
      <c r="E34" s="21"/>
      <c r="F34" t="s">
        <v>24</v>
      </c>
      <c r="I34" s="19"/>
    </row>
    <row r="35" spans="2:11" x14ac:dyDescent="0.35">
      <c r="E35" s="21"/>
      <c r="F35" t="s">
        <v>25</v>
      </c>
    </row>
    <row r="36" spans="2:11" x14ac:dyDescent="0.35">
      <c r="B36" t="s">
        <v>26</v>
      </c>
      <c r="E36" s="21"/>
      <c r="F36" s="22" t="s">
        <v>27</v>
      </c>
    </row>
    <row r="37" spans="2:11" x14ac:dyDescent="0.35">
      <c r="B37" s="22" t="s">
        <v>27</v>
      </c>
      <c r="E37" s="21"/>
      <c r="F37" s="23" t="s">
        <v>28</v>
      </c>
      <c r="G37" s="24" t="s">
        <v>29</v>
      </c>
      <c r="J37" s="25"/>
    </row>
    <row r="38" spans="2:11" x14ac:dyDescent="0.35">
      <c r="B38" s="23" t="s">
        <v>28</v>
      </c>
      <c r="C38" s="24"/>
      <c r="D38" s="24" t="s">
        <v>29</v>
      </c>
      <c r="E38" s="21"/>
      <c r="F38">
        <v>2.0099999999999998</v>
      </c>
      <c r="G38">
        <v>0.54</v>
      </c>
    </row>
    <row r="39" spans="2:11" x14ac:dyDescent="0.35">
      <c r="B39" t="s">
        <v>30</v>
      </c>
      <c r="D39" t="s">
        <v>31</v>
      </c>
      <c r="E39" s="21"/>
    </row>
    <row r="40" spans="2:11" x14ac:dyDescent="0.35">
      <c r="E40" s="21"/>
      <c r="F40">
        <f>F38*350</f>
        <v>703.49999999999989</v>
      </c>
      <c r="G40">
        <f>G38*350</f>
        <v>189</v>
      </c>
    </row>
    <row r="41" spans="2:11" x14ac:dyDescent="0.35">
      <c r="D41">
        <f>0.41*400</f>
        <v>164</v>
      </c>
      <c r="E41" s="21"/>
    </row>
    <row r="42" spans="2:11" x14ac:dyDescent="0.35">
      <c r="B42">
        <f>0.76*400</f>
        <v>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2023-05-31T12:29:58Z</dcterms:modified>
</cp:coreProperties>
</file>