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 activeTab="1"/>
  </bookViews>
  <sheets>
    <sheet name="2021" sheetId="1" r:id="rId1"/>
    <sheet name="2022" sheetId="2" r:id="rId2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2" l="1"/>
  <c r="J49" i="2"/>
  <c r="J25" i="2" l="1"/>
  <c r="K21" i="2"/>
  <c r="J21" i="2"/>
  <c r="J48" i="2"/>
  <c r="J24" i="2" l="1"/>
  <c r="J33" i="2"/>
  <c r="K62" i="2"/>
  <c r="J62" i="2" l="1"/>
  <c r="E13" i="2"/>
  <c r="I26" i="2"/>
  <c r="I62" i="2" s="1"/>
  <c r="D62" i="2"/>
  <c r="J8" i="2"/>
  <c r="J7" i="2" s="1"/>
  <c r="C7" i="2" s="1"/>
  <c r="I7" i="2"/>
  <c r="I11" i="2" s="1"/>
  <c r="N9" i="2"/>
  <c r="N11" i="2" s="1"/>
  <c r="O8" i="2"/>
  <c r="O11" i="2" s="1"/>
  <c r="M11" i="2"/>
  <c r="L11" i="2"/>
  <c r="K11" i="2"/>
  <c r="H11" i="2"/>
  <c r="G11" i="2"/>
  <c r="F11" i="2"/>
  <c r="E11" i="2"/>
  <c r="D8" i="2"/>
  <c r="C8" i="2" s="1"/>
  <c r="O62" i="2"/>
  <c r="N62" i="2"/>
  <c r="M62" i="2"/>
  <c r="L62" i="2"/>
  <c r="C62" i="2" l="1"/>
  <c r="E62" i="2"/>
  <c r="J67" i="2"/>
  <c r="D11" i="2"/>
  <c r="C9" i="2"/>
  <c r="C11" i="2" s="1"/>
  <c r="J11" i="2"/>
  <c r="J3" i="2" s="1"/>
  <c r="J65" i="1"/>
  <c r="N59" i="1" l="1"/>
  <c r="M59" i="1"/>
  <c r="L59" i="1"/>
  <c r="K59" i="1"/>
  <c r="I59" i="1"/>
  <c r="E59" i="1"/>
  <c r="D59" i="1"/>
  <c r="K50" i="1"/>
  <c r="J47" i="1"/>
  <c r="J46" i="1"/>
  <c r="J45" i="1"/>
  <c r="J34" i="1"/>
  <c r="J32" i="1"/>
  <c r="J31" i="1"/>
  <c r="J24" i="1"/>
  <c r="J22" i="1"/>
  <c r="J21" i="1"/>
  <c r="J20" i="1"/>
  <c r="J19" i="1"/>
  <c r="J18" i="1"/>
  <c r="J17" i="1"/>
  <c r="J59" i="1" s="1"/>
  <c r="N9" i="1"/>
  <c r="C9" i="1"/>
  <c r="C6" i="1" s="1"/>
  <c r="K8" i="1"/>
  <c r="J8" i="1"/>
  <c r="C8" i="1"/>
  <c r="C7" i="1"/>
  <c r="C63" i="1" l="1"/>
  <c r="C59" i="1"/>
</calcChain>
</file>

<file path=xl/comments1.xml><?xml version="1.0" encoding="utf-8"?>
<comments xmlns="http://schemas.openxmlformats.org/spreadsheetml/2006/main">
  <authors>
    <author>Автор</author>
  </authors>
  <commentList>
    <comment ref="A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мотопомпа входит 21709
</t>
        </r>
      </text>
    </comment>
    <comment ref="J2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уч 365 фонарь и реле</t>
        </r>
      </text>
    </comment>
    <comment ref="J2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материал для ремонта внутренних дорог 07.07.21
</t>
        </r>
      </text>
    </comment>
    <comment ref="A36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лист металла для ремонта забора уч 385)</t>
        </r>
      </text>
    </comment>
    <comment ref="A3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по авансовому отчету
</t>
        </r>
      </text>
    </comment>
    <comment ref="J41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48000 17.05.21
7000 август ям.ремонт дороги от ворот до плит</t>
        </r>
      </text>
    </comment>
    <comment ref="A4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Федоровская
30000=
30000=</t>
        </r>
      </text>
    </comment>
    <comment ref="A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детская площадка
</t>
        </r>
      </text>
    </comment>
    <comment ref="J4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ремонт детск.площадки 5000-автовышка спил березы
</t>
        </r>
      </text>
    </comment>
    <comment ref="J47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декабрь, приобретение для освещения
</t>
        </r>
      </text>
    </comment>
    <comment ref="L49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10000 - отсудили)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J2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965 не оплачено ИП Мнояну на 01.01.22
</t>
        </r>
      </text>
    </comment>
    <comment ref="J25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53= не оплачено
</t>
        </r>
      </text>
    </comment>
    <comment ref="J37" authorId="0" shape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Дима ГПХ 9532,5
</t>
        </r>
      </text>
    </comment>
    <comment ref="J38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3813 ГПХ
</t>
        </r>
      </text>
    </comment>
  </commentList>
</comments>
</file>

<file path=xl/sharedStrings.xml><?xml version="1.0" encoding="utf-8"?>
<sst xmlns="http://schemas.openxmlformats.org/spreadsheetml/2006/main" count="163" uniqueCount="116">
  <si>
    <t xml:space="preserve">Приход и расход денежных средств в 2021 году </t>
  </si>
  <si>
    <t>электричество начисление до 2021</t>
  </si>
  <si>
    <t>электричество не собств.</t>
  </si>
  <si>
    <t>долги пр.лет</t>
  </si>
  <si>
    <t>взносы 2016 и ранее</t>
  </si>
  <si>
    <t>зем.нал.</t>
  </si>
  <si>
    <t>членские взносы 2022</t>
  </si>
  <si>
    <t>членские взносы 2021</t>
  </si>
  <si>
    <t>членские взносы 2020</t>
  </si>
  <si>
    <t>членские взносы 2019</t>
  </si>
  <si>
    <t>членские взносы 2017-2018</t>
  </si>
  <si>
    <t>целевые взносы</t>
  </si>
  <si>
    <t>Приход</t>
  </si>
  <si>
    <t>76.09.2</t>
  </si>
  <si>
    <t>76.09.7</t>
  </si>
  <si>
    <t>76.09.4</t>
  </si>
  <si>
    <t>76.09.1</t>
  </si>
  <si>
    <t>76.09.3</t>
  </si>
  <si>
    <t>76.09.5.  2022</t>
  </si>
  <si>
    <t>76.09.5.2021</t>
  </si>
  <si>
    <t>76.09.5 2020</t>
  </si>
  <si>
    <t>76.09.5 2019</t>
  </si>
  <si>
    <t>76.09.5 (2017-2018)</t>
  </si>
  <si>
    <t>76.09.6</t>
  </si>
  <si>
    <t>За год</t>
  </si>
  <si>
    <t xml:space="preserve"> </t>
  </si>
  <si>
    <t>счет 51</t>
  </si>
  <si>
    <t>Дт60,71,76/Кт76</t>
  </si>
  <si>
    <t>Дт71/Кт76.09.2,6</t>
  </si>
  <si>
    <t>Расход</t>
  </si>
  <si>
    <t>МОСЭНЕРГО</t>
  </si>
  <si>
    <t>Расходы по смете</t>
  </si>
  <si>
    <t>в том числе:</t>
  </si>
  <si>
    <t>услуги банка</t>
  </si>
  <si>
    <t>зем. Налог</t>
  </si>
  <si>
    <t>вод. Налог</t>
  </si>
  <si>
    <t>штрафы\пени</t>
  </si>
  <si>
    <t>ндфл</t>
  </si>
  <si>
    <t>социальн.взносы</t>
  </si>
  <si>
    <t>з\п</t>
  </si>
  <si>
    <t>ЗМУ Улиц (60 сч)</t>
  </si>
  <si>
    <t>ЗМУ Улиц (71 сч)</t>
  </si>
  <si>
    <t>вывоз мусора</t>
  </si>
  <si>
    <t>пожарная безоп-сть</t>
  </si>
  <si>
    <t>э/э по водопроводу</t>
  </si>
  <si>
    <t>устр.линии освещ.</t>
  </si>
  <si>
    <t>асфальт.крошка</t>
  </si>
  <si>
    <t>отчет по мусору</t>
  </si>
  <si>
    <t>сод.водопр.(60сч)</t>
  </si>
  <si>
    <t>сод.водопр.(71сч)</t>
  </si>
  <si>
    <t>1С\ТКС</t>
  </si>
  <si>
    <t>канц. и пр.(60сч)</t>
  </si>
  <si>
    <t>канц. и пр.(71сч)</t>
  </si>
  <si>
    <t>сайт</t>
  </si>
  <si>
    <t>ущерб,нанесен.МУ</t>
  </si>
  <si>
    <t>инвентарь (эл.коса)</t>
  </si>
  <si>
    <t>обустройство ХД</t>
  </si>
  <si>
    <t>ямочный ремонт</t>
  </si>
  <si>
    <t>хоздвор (покрытие)</t>
  </si>
  <si>
    <t>содержание дорог</t>
  </si>
  <si>
    <t>охрана сан.зоны</t>
  </si>
  <si>
    <t>юр.услуги</t>
  </si>
  <si>
    <t>почтовые расходы</t>
  </si>
  <si>
    <t>непредвиденные</t>
  </si>
  <si>
    <t>прочее</t>
  </si>
  <si>
    <t>мат-лы по ав.Розаренова</t>
  </si>
  <si>
    <t>закупки по ав.отчетам, в т.ч.несписанные</t>
  </si>
  <si>
    <t xml:space="preserve">УФК по ИП 1 </t>
  </si>
  <si>
    <t>целевые расходы</t>
  </si>
  <si>
    <t>работы 2019</t>
  </si>
  <si>
    <t>мат.нал</t>
  </si>
  <si>
    <t>мат-лы на линию освещения</t>
  </si>
  <si>
    <t>детская площадка</t>
  </si>
  <si>
    <t>ВСЕГО расход</t>
  </si>
  <si>
    <t>Остатки по статьям</t>
  </si>
  <si>
    <t>УФК по ИП 2 (МЭС)</t>
  </si>
  <si>
    <t>остаток на 01.01.21</t>
  </si>
  <si>
    <t xml:space="preserve">Приход и расход денежных средств в 2022 году </t>
  </si>
  <si>
    <t>остаток на 01.01.22</t>
  </si>
  <si>
    <t>Дт 60,71</t>
  </si>
  <si>
    <t>Дт 76/Кт 76</t>
  </si>
  <si>
    <t>ВСЕГО</t>
  </si>
  <si>
    <t>электричество начисление до 12.2020</t>
  </si>
  <si>
    <t>зем. налог</t>
  </si>
  <si>
    <t>членские взносы 2023</t>
  </si>
  <si>
    <t>76.09.5.  2023</t>
  </si>
  <si>
    <t>76.09.5. 2021</t>
  </si>
  <si>
    <t>Общая сумма поступлений по членским взносам</t>
  </si>
  <si>
    <t>2017-2023 г.г.</t>
  </si>
  <si>
    <t>госпошлина</t>
  </si>
  <si>
    <t>ГПХ по линии освещ.</t>
  </si>
  <si>
    <t>проект ЗСО</t>
  </si>
  <si>
    <t>ОС:бункер</t>
  </si>
  <si>
    <t>ОС:тачка (сч.71)</t>
  </si>
  <si>
    <t>зарплата +</t>
  </si>
  <si>
    <t>социальн.взносы+</t>
  </si>
  <si>
    <t>водный объект (непредвид.расх.)</t>
  </si>
  <si>
    <t>щебень бетон.20 м3</t>
  </si>
  <si>
    <t>ям.ремонт швов на плитах</t>
  </si>
  <si>
    <t>юридические услуги</t>
  </si>
  <si>
    <t>нотаральн.услуги</t>
  </si>
  <si>
    <t>ремонт водного узла</t>
  </si>
  <si>
    <t>расх.материалы по э/э</t>
  </si>
  <si>
    <t>ГПХ по запуску водопров.</t>
  </si>
  <si>
    <t>ограждение ЗСО 1 пояс</t>
  </si>
  <si>
    <t>очистка от веток террит.</t>
  </si>
  <si>
    <t>канц.т.,содерж.оргтехн.,сайт</t>
  </si>
  <si>
    <t>окашивание территории</t>
  </si>
  <si>
    <t>УФК по ИП (МЭС)</t>
  </si>
  <si>
    <t>кадастровые работы</t>
  </si>
  <si>
    <t>анализы воды</t>
  </si>
  <si>
    <t>мат-лы на линию освещения (не списаны)</t>
  </si>
  <si>
    <t>остаток по сч.51 на 01.01.2023</t>
  </si>
  <si>
    <t>мат-лы по ав.отчетам</t>
  </si>
  <si>
    <t>выплаты по ав.отч.2021</t>
  </si>
  <si>
    <t>неоплачено на 01.01.22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</si>
</sst>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10"/>
      <name val="Arial"/>
      <family val="2"/>
      <charset val="204"/>
    </font>
    <font>
      <i/>
      <sz val="11"/>
      <name val="Arial"/>
      <family val="2"/>
      <charset val="204"/>
    </font>
    <font>
      <b/>
      <sz val="11"/>
      <name val="Arial"/>
      <family val="2"/>
      <charset val="204"/>
    </font>
    <font>
      <sz val="10"/>
      <color indexed="10"/>
      <name val="Arial"/>
      <family val="2"/>
      <charset val="204"/>
    </font>
    <font>
      <i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8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0"/>
      <color rgb="FFFF0000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/>
    <xf numFmtId="4" fontId="1" fillId="0" borderId="0" xfId="0" applyNumberFormat="1" applyFont="1"/>
    <xf numFmtId="0" fontId="0" fillId="0" borderId="0" xfId="0" applyFill="1"/>
    <xf numFmtId="4" fontId="3" fillId="0" borderId="0" xfId="0" applyNumberFormat="1" applyFont="1"/>
    <xf numFmtId="4" fontId="1" fillId="2" borderId="1" xfId="0" applyNumberFormat="1" applyFont="1" applyFill="1" applyBorder="1"/>
    <xf numFmtId="4" fontId="1" fillId="2" borderId="0" xfId="0" applyNumberFormat="1" applyFont="1" applyFill="1" applyBorder="1"/>
    <xf numFmtId="4" fontId="1" fillId="0" borderId="0" xfId="0" applyNumberFormat="1" applyFont="1" applyBorder="1" applyAlignment="1"/>
    <xf numFmtId="0" fontId="1" fillId="0" borderId="1" xfId="0" applyFont="1" applyBorder="1"/>
    <xf numFmtId="0" fontId="4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/>
    <xf numFmtId="0" fontId="5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 applyAlignment="1">
      <alignment wrapText="1"/>
    </xf>
    <xf numFmtId="17" fontId="6" fillId="0" borderId="1" xfId="0" applyNumberFormat="1" applyFont="1" applyBorder="1"/>
    <xf numFmtId="4" fontId="5" fillId="0" borderId="1" xfId="0" applyNumberFormat="1" applyFont="1" applyBorder="1"/>
    <xf numFmtId="4" fontId="7" fillId="0" borderId="1" xfId="0" applyNumberFormat="1" applyFont="1" applyBorder="1"/>
    <xf numFmtId="0" fontId="1" fillId="3" borderId="1" xfId="0" applyFont="1" applyFill="1" applyBorder="1"/>
    <xf numFmtId="4" fontId="8" fillId="0" borderId="1" xfId="0" applyNumberFormat="1" applyFont="1" applyBorder="1"/>
    <xf numFmtId="4" fontId="5" fillId="2" borderId="1" xfId="0" applyNumberFormat="1" applyFont="1" applyFill="1" applyBorder="1"/>
    <xf numFmtId="4" fontId="5" fillId="4" borderId="1" xfId="0" applyNumberFormat="1" applyFont="1" applyFill="1" applyBorder="1"/>
    <xf numFmtId="4" fontId="5" fillId="3" borderId="1" xfId="0" applyNumberFormat="1" applyFont="1" applyFill="1" applyBorder="1"/>
    <xf numFmtId="17" fontId="1" fillId="0" borderId="2" xfId="0" applyNumberFormat="1" applyFont="1" applyBorder="1" applyAlignment="1">
      <alignment horizontal="right"/>
    </xf>
    <xf numFmtId="4" fontId="5" fillId="0" borderId="2" xfId="0" applyNumberFormat="1" applyFont="1" applyBorder="1"/>
    <xf numFmtId="4" fontId="5" fillId="5" borderId="2" xfId="0" applyNumberFormat="1" applyFont="1" applyFill="1" applyBorder="1"/>
    <xf numFmtId="4" fontId="5" fillId="5" borderId="3" xfId="0" applyNumberFormat="1" applyFont="1" applyFill="1" applyBorder="1"/>
    <xf numFmtId="4" fontId="5" fillId="5" borderId="4" xfId="0" applyNumberFormat="1" applyFont="1" applyFill="1" applyBorder="1"/>
    <xf numFmtId="4" fontId="5" fillId="4" borderId="4" xfId="0" applyNumberFormat="1" applyFont="1" applyFill="1" applyBorder="1"/>
    <xf numFmtId="17" fontId="9" fillId="0" borderId="5" xfId="0" applyNumberFormat="1" applyFont="1" applyBorder="1"/>
    <xf numFmtId="4" fontId="1" fillId="0" borderId="5" xfId="0" applyNumberFormat="1" applyFont="1" applyBorder="1"/>
    <xf numFmtId="4" fontId="5" fillId="0" borderId="5" xfId="0" applyNumberFormat="1" applyFont="1" applyBorder="1"/>
    <xf numFmtId="4" fontId="5" fillId="0" borderId="5" xfId="0" applyNumberFormat="1" applyFont="1" applyFill="1" applyBorder="1"/>
    <xf numFmtId="4" fontId="1" fillId="0" borderId="6" xfId="0" applyNumberFormat="1" applyFont="1" applyFill="1" applyBorder="1"/>
    <xf numFmtId="4" fontId="1" fillId="0" borderId="7" xfId="0" applyNumberFormat="1" applyFont="1" applyFill="1" applyBorder="1"/>
    <xf numFmtId="4" fontId="5" fillId="0" borderId="7" xfId="0" applyNumberFormat="1" applyFont="1" applyFill="1" applyBorder="1"/>
    <xf numFmtId="17" fontId="5" fillId="0" borderId="8" xfId="0" applyNumberFormat="1" applyFont="1" applyBorder="1"/>
    <xf numFmtId="4" fontId="1" fillId="0" borderId="8" xfId="0" applyNumberFormat="1" applyFont="1" applyBorder="1"/>
    <xf numFmtId="4" fontId="1" fillId="0" borderId="9" xfId="0" applyNumberFormat="1" applyFont="1" applyBorder="1"/>
    <xf numFmtId="4" fontId="1" fillId="0" borderId="10" xfId="0" applyNumberFormat="1" applyFont="1" applyFill="1" applyBorder="1"/>
    <xf numFmtId="4" fontId="1" fillId="0" borderId="11" xfId="0" applyNumberFormat="1" applyFont="1" applyFill="1" applyBorder="1"/>
    <xf numFmtId="4" fontId="1" fillId="0" borderId="0" xfId="0" applyNumberFormat="1" applyFont="1" applyFill="1" applyBorder="1"/>
    <xf numFmtId="4" fontId="1" fillId="0" borderId="9" xfId="0" applyNumberFormat="1" applyFont="1" applyFill="1" applyBorder="1"/>
    <xf numFmtId="4" fontId="1" fillId="0" borderId="1" xfId="0" applyNumberFormat="1" applyFont="1" applyBorder="1"/>
    <xf numFmtId="4" fontId="1" fillId="0" borderId="1" xfId="0" applyNumberFormat="1" applyFont="1" applyFill="1" applyBorder="1"/>
    <xf numFmtId="4" fontId="5" fillId="0" borderId="1" xfId="0" applyNumberFormat="1" applyFont="1" applyFill="1" applyBorder="1"/>
    <xf numFmtId="4" fontId="5" fillId="6" borderId="1" xfId="0" applyNumberFormat="1" applyFont="1" applyFill="1" applyBorder="1"/>
    <xf numFmtId="0" fontId="3" fillId="0" borderId="0" xfId="0" applyFont="1" applyFill="1"/>
    <xf numFmtId="0" fontId="1" fillId="7" borderId="1" xfId="0" applyFont="1" applyFill="1" applyBorder="1"/>
    <xf numFmtId="4" fontId="1" fillId="8" borderId="1" xfId="0" applyNumberFormat="1" applyFont="1" applyFill="1" applyBorder="1"/>
    <xf numFmtId="4" fontId="1" fillId="7" borderId="1" xfId="0" applyNumberFormat="1" applyFont="1" applyFill="1" applyBorder="1"/>
    <xf numFmtId="4" fontId="1" fillId="9" borderId="1" xfId="0" applyNumberFormat="1" applyFont="1" applyFill="1" applyBorder="1"/>
    <xf numFmtId="4" fontId="5" fillId="9" borderId="1" xfId="0" applyNumberFormat="1" applyFont="1" applyFill="1" applyBorder="1"/>
    <xf numFmtId="4" fontId="10" fillId="0" borderId="1" xfId="0" applyNumberFormat="1" applyFont="1" applyBorder="1"/>
    <xf numFmtId="4" fontId="1" fillId="10" borderId="1" xfId="0" applyNumberFormat="1" applyFont="1" applyFill="1" applyBorder="1"/>
    <xf numFmtId="4" fontId="5" fillId="11" borderId="1" xfId="0" applyNumberFormat="1" applyFont="1" applyFill="1" applyBorder="1"/>
    <xf numFmtId="0" fontId="4" fillId="0" borderId="1" xfId="0" applyFont="1" applyBorder="1"/>
    <xf numFmtId="4" fontId="5" fillId="8" borderId="1" xfId="0" applyNumberFormat="1" applyFont="1" applyFill="1" applyBorder="1"/>
    <xf numFmtId="4" fontId="5" fillId="12" borderId="1" xfId="0" applyNumberFormat="1" applyFont="1" applyFill="1" applyBorder="1"/>
    <xf numFmtId="0" fontId="1" fillId="0" borderId="1" xfId="0" applyFont="1" applyBorder="1" applyAlignment="1"/>
    <xf numFmtId="0" fontId="5" fillId="0" borderId="1" xfId="0" applyFont="1" applyBorder="1" applyAlignment="1"/>
    <xf numFmtId="0" fontId="10" fillId="0" borderId="1" xfId="0" applyFont="1" applyBorder="1" applyAlignment="1"/>
    <xf numFmtId="4" fontId="11" fillId="0" borderId="1" xfId="0" applyNumberFormat="1" applyFont="1" applyBorder="1"/>
    <xf numFmtId="4" fontId="11" fillId="8" borderId="1" xfId="0" applyNumberFormat="1" applyFont="1" applyFill="1" applyBorder="1"/>
    <xf numFmtId="4" fontId="11" fillId="7" borderId="1" xfId="0" applyNumberFormat="1" applyFont="1" applyFill="1" applyBorder="1"/>
    <xf numFmtId="0" fontId="1" fillId="3" borderId="1" xfId="0" applyFont="1" applyFill="1" applyBorder="1" applyAlignment="1"/>
    <xf numFmtId="4" fontId="1" fillId="3" borderId="1" xfId="0" applyNumberFormat="1" applyFont="1" applyFill="1" applyBorder="1"/>
    <xf numFmtId="0" fontId="1" fillId="0" borderId="1" xfId="0" applyFont="1" applyFill="1" applyBorder="1" applyAlignment="1"/>
    <xf numFmtId="0" fontId="4" fillId="0" borderId="1" xfId="0" applyFont="1" applyFill="1" applyBorder="1" applyAlignment="1"/>
    <xf numFmtId="4" fontId="4" fillId="0" borderId="0" xfId="0" applyNumberFormat="1" applyFont="1"/>
    <xf numFmtId="4" fontId="5" fillId="0" borderId="0" xfId="0" applyNumberFormat="1" applyFont="1"/>
    <xf numFmtId="0" fontId="0" fillId="0" borderId="12" xfId="0" applyBorder="1"/>
    <xf numFmtId="4" fontId="0" fillId="0" borderId="12" xfId="0" applyNumberFormat="1" applyBorder="1"/>
    <xf numFmtId="4" fontId="0" fillId="0" borderId="0" xfId="0" applyNumberFormat="1"/>
    <xf numFmtId="0" fontId="3" fillId="0" borderId="1" xfId="0" applyFont="1" applyBorder="1" applyAlignment="1">
      <alignment horizontal="center" wrapText="1"/>
    </xf>
    <xf numFmtId="3" fontId="1" fillId="3" borderId="1" xfId="0" applyNumberFormat="1" applyFont="1" applyFill="1" applyBorder="1"/>
    <xf numFmtId="3" fontId="5" fillId="0" borderId="1" xfId="0" applyNumberFormat="1" applyFont="1" applyBorder="1"/>
    <xf numFmtId="4" fontId="5" fillId="0" borderId="2" xfId="0" applyNumberFormat="1" applyFont="1" applyFill="1" applyBorder="1"/>
    <xf numFmtId="4" fontId="5" fillId="0" borderId="3" xfId="0" applyNumberFormat="1" applyFont="1" applyFill="1" applyBorder="1"/>
    <xf numFmtId="4" fontId="5" fillId="0" borderId="4" xfId="0" applyNumberFormat="1" applyFont="1" applyFill="1" applyBorder="1"/>
    <xf numFmtId="17" fontId="5" fillId="0" borderId="1" xfId="0" applyNumberFormat="1" applyFont="1" applyBorder="1"/>
    <xf numFmtId="17" fontId="5" fillId="0" borderId="5" xfId="0" applyNumberFormat="1" applyFont="1" applyBorder="1"/>
    <xf numFmtId="0" fontId="1" fillId="0" borderId="1" xfId="0" applyFont="1" applyFill="1" applyBorder="1" applyAlignment="1">
      <alignment wrapText="1"/>
    </xf>
    <xf numFmtId="0" fontId="4" fillId="0" borderId="0" xfId="0" applyFont="1"/>
    <xf numFmtId="4" fontId="11" fillId="0" borderId="1" xfId="0" applyNumberFormat="1" applyFont="1" applyFill="1" applyBorder="1"/>
    <xf numFmtId="3" fontId="1" fillId="0" borderId="1" xfId="0" applyNumberFormat="1" applyFont="1" applyFill="1" applyBorder="1"/>
    <xf numFmtId="4" fontId="5" fillId="13" borderId="1" xfId="0" applyNumberFormat="1" applyFont="1" applyFill="1" applyBorder="1"/>
    <xf numFmtId="4" fontId="1" fillId="14" borderId="1" xfId="0" applyNumberFormat="1" applyFont="1" applyFill="1" applyBorder="1"/>
    <xf numFmtId="0" fontId="1" fillId="14" borderId="1" xfId="0" applyFont="1" applyFill="1" applyBorder="1"/>
    <xf numFmtId="4" fontId="5" fillId="14" borderId="1" xfId="0" applyNumberFormat="1" applyFont="1" applyFill="1" applyBorder="1"/>
    <xf numFmtId="4" fontId="1" fillId="13" borderId="0" xfId="0" applyNumberFormat="1" applyFont="1" applyFill="1"/>
    <xf numFmtId="4" fontId="5" fillId="5" borderId="1" xfId="0" applyNumberFormat="1" applyFont="1" applyFill="1" applyBorder="1"/>
    <xf numFmtId="0" fontId="14" fillId="0" borderId="0" xfId="0" applyFont="1"/>
    <xf numFmtId="4" fontId="17" fillId="5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68"/>
  <sheetViews>
    <sheetView topLeftCell="A37" workbookViewId="0">
      <selection activeCell="A19" sqref="A19"/>
    </sheetView>
  </sheetViews>
  <sheetFormatPr defaultRowHeight="14.5" x14ac:dyDescent="0.35"/>
  <cols>
    <col min="1" max="1" width="16.81640625" customWidth="1"/>
    <col min="2" max="2" width="7.26953125" customWidth="1"/>
    <col min="3" max="3" width="12.7265625" customWidth="1"/>
    <col min="4" max="4" width="12.08984375" customWidth="1"/>
    <col min="5" max="5" width="12.90625" customWidth="1"/>
    <col min="6" max="6" width="4.54296875" customWidth="1"/>
    <col min="7" max="7" width="5.81640625" customWidth="1"/>
    <col min="8" max="8" width="8.81640625" bestFit="1" customWidth="1"/>
    <col min="9" max="9" width="9.1796875" bestFit="1" customWidth="1"/>
    <col min="10" max="10" width="13" customWidth="1"/>
    <col min="11" max="11" width="12.1796875" customWidth="1"/>
    <col min="12" max="12" width="9.90625" customWidth="1"/>
    <col min="13" max="13" width="10" customWidth="1"/>
    <col min="14" max="14" width="9" customWidth="1"/>
    <col min="15" max="15" width="11.7265625" bestFit="1" customWidth="1"/>
    <col min="257" max="257" width="17.54296875" customWidth="1"/>
    <col min="258" max="258" width="12.81640625" customWidth="1"/>
    <col min="259" max="261" width="13.7265625" customWidth="1"/>
    <col min="262" max="262" width="8.453125" customWidth="1"/>
    <col min="263" max="263" width="9.81640625" bestFit="1" customWidth="1"/>
    <col min="264" max="264" width="8.81640625" bestFit="1" customWidth="1"/>
    <col min="265" max="265" width="9.1796875" bestFit="1" customWidth="1"/>
    <col min="266" max="266" width="14.1796875" customWidth="1"/>
    <col min="267" max="267" width="12.1796875" customWidth="1"/>
    <col min="268" max="268" width="11.81640625" customWidth="1"/>
    <col min="269" max="269" width="14.7265625" customWidth="1"/>
    <col min="270" max="270" width="11.54296875" customWidth="1"/>
    <col min="271" max="271" width="11.7265625" bestFit="1" customWidth="1"/>
    <col min="513" max="513" width="17.54296875" customWidth="1"/>
    <col min="514" max="514" width="12.81640625" customWidth="1"/>
    <col min="515" max="517" width="13.7265625" customWidth="1"/>
    <col min="518" max="518" width="8.453125" customWidth="1"/>
    <col min="519" max="519" width="9.81640625" bestFit="1" customWidth="1"/>
    <col min="520" max="520" width="8.81640625" bestFit="1" customWidth="1"/>
    <col min="521" max="521" width="9.1796875" bestFit="1" customWidth="1"/>
    <col min="522" max="522" width="14.1796875" customWidth="1"/>
    <col min="523" max="523" width="12.1796875" customWidth="1"/>
    <col min="524" max="524" width="11.81640625" customWidth="1"/>
    <col min="525" max="525" width="14.7265625" customWidth="1"/>
    <col min="526" max="526" width="11.54296875" customWidth="1"/>
    <col min="527" max="527" width="11.7265625" bestFit="1" customWidth="1"/>
    <col min="769" max="769" width="17.54296875" customWidth="1"/>
    <col min="770" max="770" width="12.81640625" customWidth="1"/>
    <col min="771" max="773" width="13.7265625" customWidth="1"/>
    <col min="774" max="774" width="8.453125" customWidth="1"/>
    <col min="775" max="775" width="9.81640625" bestFit="1" customWidth="1"/>
    <col min="776" max="776" width="8.81640625" bestFit="1" customWidth="1"/>
    <col min="777" max="777" width="9.1796875" bestFit="1" customWidth="1"/>
    <col min="778" max="778" width="14.1796875" customWidth="1"/>
    <col min="779" max="779" width="12.1796875" customWidth="1"/>
    <col min="780" max="780" width="11.81640625" customWidth="1"/>
    <col min="781" max="781" width="14.7265625" customWidth="1"/>
    <col min="782" max="782" width="11.54296875" customWidth="1"/>
    <col min="783" max="783" width="11.7265625" bestFit="1" customWidth="1"/>
    <col min="1025" max="1025" width="17.54296875" customWidth="1"/>
    <col min="1026" max="1026" width="12.81640625" customWidth="1"/>
    <col min="1027" max="1029" width="13.7265625" customWidth="1"/>
    <col min="1030" max="1030" width="8.453125" customWidth="1"/>
    <col min="1031" max="1031" width="9.81640625" bestFit="1" customWidth="1"/>
    <col min="1032" max="1032" width="8.81640625" bestFit="1" customWidth="1"/>
    <col min="1033" max="1033" width="9.1796875" bestFit="1" customWidth="1"/>
    <col min="1034" max="1034" width="14.1796875" customWidth="1"/>
    <col min="1035" max="1035" width="12.1796875" customWidth="1"/>
    <col min="1036" max="1036" width="11.81640625" customWidth="1"/>
    <col min="1037" max="1037" width="14.7265625" customWidth="1"/>
    <col min="1038" max="1038" width="11.54296875" customWidth="1"/>
    <col min="1039" max="1039" width="11.7265625" bestFit="1" customWidth="1"/>
    <col min="1281" max="1281" width="17.54296875" customWidth="1"/>
    <col min="1282" max="1282" width="12.81640625" customWidth="1"/>
    <col min="1283" max="1285" width="13.7265625" customWidth="1"/>
    <col min="1286" max="1286" width="8.453125" customWidth="1"/>
    <col min="1287" max="1287" width="9.81640625" bestFit="1" customWidth="1"/>
    <col min="1288" max="1288" width="8.81640625" bestFit="1" customWidth="1"/>
    <col min="1289" max="1289" width="9.1796875" bestFit="1" customWidth="1"/>
    <col min="1290" max="1290" width="14.1796875" customWidth="1"/>
    <col min="1291" max="1291" width="12.1796875" customWidth="1"/>
    <col min="1292" max="1292" width="11.81640625" customWidth="1"/>
    <col min="1293" max="1293" width="14.7265625" customWidth="1"/>
    <col min="1294" max="1294" width="11.54296875" customWidth="1"/>
    <col min="1295" max="1295" width="11.7265625" bestFit="1" customWidth="1"/>
    <col min="1537" max="1537" width="17.54296875" customWidth="1"/>
    <col min="1538" max="1538" width="12.81640625" customWidth="1"/>
    <col min="1539" max="1541" width="13.7265625" customWidth="1"/>
    <col min="1542" max="1542" width="8.453125" customWidth="1"/>
    <col min="1543" max="1543" width="9.81640625" bestFit="1" customWidth="1"/>
    <col min="1544" max="1544" width="8.81640625" bestFit="1" customWidth="1"/>
    <col min="1545" max="1545" width="9.1796875" bestFit="1" customWidth="1"/>
    <col min="1546" max="1546" width="14.1796875" customWidth="1"/>
    <col min="1547" max="1547" width="12.1796875" customWidth="1"/>
    <col min="1548" max="1548" width="11.81640625" customWidth="1"/>
    <col min="1549" max="1549" width="14.7265625" customWidth="1"/>
    <col min="1550" max="1550" width="11.54296875" customWidth="1"/>
    <col min="1551" max="1551" width="11.7265625" bestFit="1" customWidth="1"/>
    <col min="1793" max="1793" width="17.54296875" customWidth="1"/>
    <col min="1794" max="1794" width="12.81640625" customWidth="1"/>
    <col min="1795" max="1797" width="13.7265625" customWidth="1"/>
    <col min="1798" max="1798" width="8.453125" customWidth="1"/>
    <col min="1799" max="1799" width="9.81640625" bestFit="1" customWidth="1"/>
    <col min="1800" max="1800" width="8.81640625" bestFit="1" customWidth="1"/>
    <col min="1801" max="1801" width="9.1796875" bestFit="1" customWidth="1"/>
    <col min="1802" max="1802" width="14.1796875" customWidth="1"/>
    <col min="1803" max="1803" width="12.1796875" customWidth="1"/>
    <col min="1804" max="1804" width="11.81640625" customWidth="1"/>
    <col min="1805" max="1805" width="14.7265625" customWidth="1"/>
    <col min="1806" max="1806" width="11.54296875" customWidth="1"/>
    <col min="1807" max="1807" width="11.7265625" bestFit="1" customWidth="1"/>
    <col min="2049" max="2049" width="17.54296875" customWidth="1"/>
    <col min="2050" max="2050" width="12.81640625" customWidth="1"/>
    <col min="2051" max="2053" width="13.7265625" customWidth="1"/>
    <col min="2054" max="2054" width="8.453125" customWidth="1"/>
    <col min="2055" max="2055" width="9.81640625" bestFit="1" customWidth="1"/>
    <col min="2056" max="2056" width="8.81640625" bestFit="1" customWidth="1"/>
    <col min="2057" max="2057" width="9.1796875" bestFit="1" customWidth="1"/>
    <col min="2058" max="2058" width="14.1796875" customWidth="1"/>
    <col min="2059" max="2059" width="12.1796875" customWidth="1"/>
    <col min="2060" max="2060" width="11.81640625" customWidth="1"/>
    <col min="2061" max="2061" width="14.7265625" customWidth="1"/>
    <col min="2062" max="2062" width="11.54296875" customWidth="1"/>
    <col min="2063" max="2063" width="11.7265625" bestFit="1" customWidth="1"/>
    <col min="2305" max="2305" width="17.54296875" customWidth="1"/>
    <col min="2306" max="2306" width="12.81640625" customWidth="1"/>
    <col min="2307" max="2309" width="13.7265625" customWidth="1"/>
    <col min="2310" max="2310" width="8.453125" customWidth="1"/>
    <col min="2311" max="2311" width="9.81640625" bestFit="1" customWidth="1"/>
    <col min="2312" max="2312" width="8.81640625" bestFit="1" customWidth="1"/>
    <col min="2313" max="2313" width="9.1796875" bestFit="1" customWidth="1"/>
    <col min="2314" max="2314" width="14.1796875" customWidth="1"/>
    <col min="2315" max="2315" width="12.1796875" customWidth="1"/>
    <col min="2316" max="2316" width="11.81640625" customWidth="1"/>
    <col min="2317" max="2317" width="14.7265625" customWidth="1"/>
    <col min="2318" max="2318" width="11.54296875" customWidth="1"/>
    <col min="2319" max="2319" width="11.7265625" bestFit="1" customWidth="1"/>
    <col min="2561" max="2561" width="17.54296875" customWidth="1"/>
    <col min="2562" max="2562" width="12.81640625" customWidth="1"/>
    <col min="2563" max="2565" width="13.7265625" customWidth="1"/>
    <col min="2566" max="2566" width="8.453125" customWidth="1"/>
    <col min="2567" max="2567" width="9.81640625" bestFit="1" customWidth="1"/>
    <col min="2568" max="2568" width="8.81640625" bestFit="1" customWidth="1"/>
    <col min="2569" max="2569" width="9.1796875" bestFit="1" customWidth="1"/>
    <col min="2570" max="2570" width="14.1796875" customWidth="1"/>
    <col min="2571" max="2571" width="12.1796875" customWidth="1"/>
    <col min="2572" max="2572" width="11.81640625" customWidth="1"/>
    <col min="2573" max="2573" width="14.7265625" customWidth="1"/>
    <col min="2574" max="2574" width="11.54296875" customWidth="1"/>
    <col min="2575" max="2575" width="11.7265625" bestFit="1" customWidth="1"/>
    <col min="2817" max="2817" width="17.54296875" customWidth="1"/>
    <col min="2818" max="2818" width="12.81640625" customWidth="1"/>
    <col min="2819" max="2821" width="13.7265625" customWidth="1"/>
    <col min="2822" max="2822" width="8.453125" customWidth="1"/>
    <col min="2823" max="2823" width="9.81640625" bestFit="1" customWidth="1"/>
    <col min="2824" max="2824" width="8.81640625" bestFit="1" customWidth="1"/>
    <col min="2825" max="2825" width="9.1796875" bestFit="1" customWidth="1"/>
    <col min="2826" max="2826" width="14.1796875" customWidth="1"/>
    <col min="2827" max="2827" width="12.1796875" customWidth="1"/>
    <col min="2828" max="2828" width="11.81640625" customWidth="1"/>
    <col min="2829" max="2829" width="14.7265625" customWidth="1"/>
    <col min="2830" max="2830" width="11.54296875" customWidth="1"/>
    <col min="2831" max="2831" width="11.7265625" bestFit="1" customWidth="1"/>
    <col min="3073" max="3073" width="17.54296875" customWidth="1"/>
    <col min="3074" max="3074" width="12.81640625" customWidth="1"/>
    <col min="3075" max="3077" width="13.7265625" customWidth="1"/>
    <col min="3078" max="3078" width="8.453125" customWidth="1"/>
    <col min="3079" max="3079" width="9.81640625" bestFit="1" customWidth="1"/>
    <col min="3080" max="3080" width="8.81640625" bestFit="1" customWidth="1"/>
    <col min="3081" max="3081" width="9.1796875" bestFit="1" customWidth="1"/>
    <col min="3082" max="3082" width="14.1796875" customWidth="1"/>
    <col min="3083" max="3083" width="12.1796875" customWidth="1"/>
    <col min="3084" max="3084" width="11.81640625" customWidth="1"/>
    <col min="3085" max="3085" width="14.7265625" customWidth="1"/>
    <col min="3086" max="3086" width="11.54296875" customWidth="1"/>
    <col min="3087" max="3087" width="11.7265625" bestFit="1" customWidth="1"/>
    <col min="3329" max="3329" width="17.54296875" customWidth="1"/>
    <col min="3330" max="3330" width="12.81640625" customWidth="1"/>
    <col min="3331" max="3333" width="13.7265625" customWidth="1"/>
    <col min="3334" max="3334" width="8.453125" customWidth="1"/>
    <col min="3335" max="3335" width="9.81640625" bestFit="1" customWidth="1"/>
    <col min="3336" max="3336" width="8.81640625" bestFit="1" customWidth="1"/>
    <col min="3337" max="3337" width="9.1796875" bestFit="1" customWidth="1"/>
    <col min="3338" max="3338" width="14.1796875" customWidth="1"/>
    <col min="3339" max="3339" width="12.1796875" customWidth="1"/>
    <col min="3340" max="3340" width="11.81640625" customWidth="1"/>
    <col min="3341" max="3341" width="14.7265625" customWidth="1"/>
    <col min="3342" max="3342" width="11.54296875" customWidth="1"/>
    <col min="3343" max="3343" width="11.7265625" bestFit="1" customWidth="1"/>
    <col min="3585" max="3585" width="17.54296875" customWidth="1"/>
    <col min="3586" max="3586" width="12.81640625" customWidth="1"/>
    <col min="3587" max="3589" width="13.7265625" customWidth="1"/>
    <col min="3590" max="3590" width="8.453125" customWidth="1"/>
    <col min="3591" max="3591" width="9.81640625" bestFit="1" customWidth="1"/>
    <col min="3592" max="3592" width="8.81640625" bestFit="1" customWidth="1"/>
    <col min="3593" max="3593" width="9.1796875" bestFit="1" customWidth="1"/>
    <col min="3594" max="3594" width="14.1796875" customWidth="1"/>
    <col min="3595" max="3595" width="12.1796875" customWidth="1"/>
    <col min="3596" max="3596" width="11.81640625" customWidth="1"/>
    <col min="3597" max="3597" width="14.7265625" customWidth="1"/>
    <col min="3598" max="3598" width="11.54296875" customWidth="1"/>
    <col min="3599" max="3599" width="11.7265625" bestFit="1" customWidth="1"/>
    <col min="3841" max="3841" width="17.54296875" customWidth="1"/>
    <col min="3842" max="3842" width="12.81640625" customWidth="1"/>
    <col min="3843" max="3845" width="13.7265625" customWidth="1"/>
    <col min="3846" max="3846" width="8.453125" customWidth="1"/>
    <col min="3847" max="3847" width="9.81640625" bestFit="1" customWidth="1"/>
    <col min="3848" max="3848" width="8.81640625" bestFit="1" customWidth="1"/>
    <col min="3849" max="3849" width="9.1796875" bestFit="1" customWidth="1"/>
    <col min="3850" max="3850" width="14.1796875" customWidth="1"/>
    <col min="3851" max="3851" width="12.1796875" customWidth="1"/>
    <col min="3852" max="3852" width="11.81640625" customWidth="1"/>
    <col min="3853" max="3853" width="14.7265625" customWidth="1"/>
    <col min="3854" max="3854" width="11.54296875" customWidth="1"/>
    <col min="3855" max="3855" width="11.7265625" bestFit="1" customWidth="1"/>
    <col min="4097" max="4097" width="17.54296875" customWidth="1"/>
    <col min="4098" max="4098" width="12.81640625" customWidth="1"/>
    <col min="4099" max="4101" width="13.7265625" customWidth="1"/>
    <col min="4102" max="4102" width="8.453125" customWidth="1"/>
    <col min="4103" max="4103" width="9.81640625" bestFit="1" customWidth="1"/>
    <col min="4104" max="4104" width="8.81640625" bestFit="1" customWidth="1"/>
    <col min="4105" max="4105" width="9.1796875" bestFit="1" customWidth="1"/>
    <col min="4106" max="4106" width="14.1796875" customWidth="1"/>
    <col min="4107" max="4107" width="12.1796875" customWidth="1"/>
    <col min="4108" max="4108" width="11.81640625" customWidth="1"/>
    <col min="4109" max="4109" width="14.7265625" customWidth="1"/>
    <col min="4110" max="4110" width="11.54296875" customWidth="1"/>
    <col min="4111" max="4111" width="11.7265625" bestFit="1" customWidth="1"/>
    <col min="4353" max="4353" width="17.54296875" customWidth="1"/>
    <col min="4354" max="4354" width="12.81640625" customWidth="1"/>
    <col min="4355" max="4357" width="13.7265625" customWidth="1"/>
    <col min="4358" max="4358" width="8.453125" customWidth="1"/>
    <col min="4359" max="4359" width="9.81640625" bestFit="1" customWidth="1"/>
    <col min="4360" max="4360" width="8.81640625" bestFit="1" customWidth="1"/>
    <col min="4361" max="4361" width="9.1796875" bestFit="1" customWidth="1"/>
    <col min="4362" max="4362" width="14.1796875" customWidth="1"/>
    <col min="4363" max="4363" width="12.1796875" customWidth="1"/>
    <col min="4364" max="4364" width="11.81640625" customWidth="1"/>
    <col min="4365" max="4365" width="14.7265625" customWidth="1"/>
    <col min="4366" max="4366" width="11.54296875" customWidth="1"/>
    <col min="4367" max="4367" width="11.7265625" bestFit="1" customWidth="1"/>
    <col min="4609" max="4609" width="17.54296875" customWidth="1"/>
    <col min="4610" max="4610" width="12.81640625" customWidth="1"/>
    <col min="4611" max="4613" width="13.7265625" customWidth="1"/>
    <col min="4614" max="4614" width="8.453125" customWidth="1"/>
    <col min="4615" max="4615" width="9.81640625" bestFit="1" customWidth="1"/>
    <col min="4616" max="4616" width="8.81640625" bestFit="1" customWidth="1"/>
    <col min="4617" max="4617" width="9.1796875" bestFit="1" customWidth="1"/>
    <col min="4618" max="4618" width="14.1796875" customWidth="1"/>
    <col min="4619" max="4619" width="12.1796875" customWidth="1"/>
    <col min="4620" max="4620" width="11.81640625" customWidth="1"/>
    <col min="4621" max="4621" width="14.7265625" customWidth="1"/>
    <col min="4622" max="4622" width="11.54296875" customWidth="1"/>
    <col min="4623" max="4623" width="11.7265625" bestFit="1" customWidth="1"/>
    <col min="4865" max="4865" width="17.54296875" customWidth="1"/>
    <col min="4866" max="4866" width="12.81640625" customWidth="1"/>
    <col min="4867" max="4869" width="13.7265625" customWidth="1"/>
    <col min="4870" max="4870" width="8.453125" customWidth="1"/>
    <col min="4871" max="4871" width="9.81640625" bestFit="1" customWidth="1"/>
    <col min="4872" max="4872" width="8.81640625" bestFit="1" customWidth="1"/>
    <col min="4873" max="4873" width="9.1796875" bestFit="1" customWidth="1"/>
    <col min="4874" max="4874" width="14.1796875" customWidth="1"/>
    <col min="4875" max="4875" width="12.1796875" customWidth="1"/>
    <col min="4876" max="4876" width="11.81640625" customWidth="1"/>
    <col min="4877" max="4877" width="14.7265625" customWidth="1"/>
    <col min="4878" max="4878" width="11.54296875" customWidth="1"/>
    <col min="4879" max="4879" width="11.7265625" bestFit="1" customWidth="1"/>
    <col min="5121" max="5121" width="17.54296875" customWidth="1"/>
    <col min="5122" max="5122" width="12.81640625" customWidth="1"/>
    <col min="5123" max="5125" width="13.7265625" customWidth="1"/>
    <col min="5126" max="5126" width="8.453125" customWidth="1"/>
    <col min="5127" max="5127" width="9.81640625" bestFit="1" customWidth="1"/>
    <col min="5128" max="5128" width="8.81640625" bestFit="1" customWidth="1"/>
    <col min="5129" max="5129" width="9.1796875" bestFit="1" customWidth="1"/>
    <col min="5130" max="5130" width="14.1796875" customWidth="1"/>
    <col min="5131" max="5131" width="12.1796875" customWidth="1"/>
    <col min="5132" max="5132" width="11.81640625" customWidth="1"/>
    <col min="5133" max="5133" width="14.7265625" customWidth="1"/>
    <col min="5134" max="5134" width="11.54296875" customWidth="1"/>
    <col min="5135" max="5135" width="11.7265625" bestFit="1" customWidth="1"/>
    <col min="5377" max="5377" width="17.54296875" customWidth="1"/>
    <col min="5378" max="5378" width="12.81640625" customWidth="1"/>
    <col min="5379" max="5381" width="13.7265625" customWidth="1"/>
    <col min="5382" max="5382" width="8.453125" customWidth="1"/>
    <col min="5383" max="5383" width="9.81640625" bestFit="1" customWidth="1"/>
    <col min="5384" max="5384" width="8.81640625" bestFit="1" customWidth="1"/>
    <col min="5385" max="5385" width="9.1796875" bestFit="1" customWidth="1"/>
    <col min="5386" max="5386" width="14.1796875" customWidth="1"/>
    <col min="5387" max="5387" width="12.1796875" customWidth="1"/>
    <col min="5388" max="5388" width="11.81640625" customWidth="1"/>
    <col min="5389" max="5389" width="14.7265625" customWidth="1"/>
    <col min="5390" max="5390" width="11.54296875" customWidth="1"/>
    <col min="5391" max="5391" width="11.7265625" bestFit="1" customWidth="1"/>
    <col min="5633" max="5633" width="17.54296875" customWidth="1"/>
    <col min="5634" max="5634" width="12.81640625" customWidth="1"/>
    <col min="5635" max="5637" width="13.7265625" customWidth="1"/>
    <col min="5638" max="5638" width="8.453125" customWidth="1"/>
    <col min="5639" max="5639" width="9.81640625" bestFit="1" customWidth="1"/>
    <col min="5640" max="5640" width="8.81640625" bestFit="1" customWidth="1"/>
    <col min="5641" max="5641" width="9.1796875" bestFit="1" customWidth="1"/>
    <col min="5642" max="5642" width="14.1796875" customWidth="1"/>
    <col min="5643" max="5643" width="12.1796875" customWidth="1"/>
    <col min="5644" max="5644" width="11.81640625" customWidth="1"/>
    <col min="5645" max="5645" width="14.7265625" customWidth="1"/>
    <col min="5646" max="5646" width="11.54296875" customWidth="1"/>
    <col min="5647" max="5647" width="11.7265625" bestFit="1" customWidth="1"/>
    <col min="5889" max="5889" width="17.54296875" customWidth="1"/>
    <col min="5890" max="5890" width="12.81640625" customWidth="1"/>
    <col min="5891" max="5893" width="13.7265625" customWidth="1"/>
    <col min="5894" max="5894" width="8.453125" customWidth="1"/>
    <col min="5895" max="5895" width="9.81640625" bestFit="1" customWidth="1"/>
    <col min="5896" max="5896" width="8.81640625" bestFit="1" customWidth="1"/>
    <col min="5897" max="5897" width="9.1796875" bestFit="1" customWidth="1"/>
    <col min="5898" max="5898" width="14.1796875" customWidth="1"/>
    <col min="5899" max="5899" width="12.1796875" customWidth="1"/>
    <col min="5900" max="5900" width="11.81640625" customWidth="1"/>
    <col min="5901" max="5901" width="14.7265625" customWidth="1"/>
    <col min="5902" max="5902" width="11.54296875" customWidth="1"/>
    <col min="5903" max="5903" width="11.7265625" bestFit="1" customWidth="1"/>
    <col min="6145" max="6145" width="17.54296875" customWidth="1"/>
    <col min="6146" max="6146" width="12.81640625" customWidth="1"/>
    <col min="6147" max="6149" width="13.7265625" customWidth="1"/>
    <col min="6150" max="6150" width="8.453125" customWidth="1"/>
    <col min="6151" max="6151" width="9.81640625" bestFit="1" customWidth="1"/>
    <col min="6152" max="6152" width="8.81640625" bestFit="1" customWidth="1"/>
    <col min="6153" max="6153" width="9.1796875" bestFit="1" customWidth="1"/>
    <col min="6154" max="6154" width="14.1796875" customWidth="1"/>
    <col min="6155" max="6155" width="12.1796875" customWidth="1"/>
    <col min="6156" max="6156" width="11.81640625" customWidth="1"/>
    <col min="6157" max="6157" width="14.7265625" customWidth="1"/>
    <col min="6158" max="6158" width="11.54296875" customWidth="1"/>
    <col min="6159" max="6159" width="11.7265625" bestFit="1" customWidth="1"/>
    <col min="6401" max="6401" width="17.54296875" customWidth="1"/>
    <col min="6402" max="6402" width="12.81640625" customWidth="1"/>
    <col min="6403" max="6405" width="13.7265625" customWidth="1"/>
    <col min="6406" max="6406" width="8.453125" customWidth="1"/>
    <col min="6407" max="6407" width="9.81640625" bestFit="1" customWidth="1"/>
    <col min="6408" max="6408" width="8.81640625" bestFit="1" customWidth="1"/>
    <col min="6409" max="6409" width="9.1796875" bestFit="1" customWidth="1"/>
    <col min="6410" max="6410" width="14.1796875" customWidth="1"/>
    <col min="6411" max="6411" width="12.1796875" customWidth="1"/>
    <col min="6412" max="6412" width="11.81640625" customWidth="1"/>
    <col min="6413" max="6413" width="14.7265625" customWidth="1"/>
    <col min="6414" max="6414" width="11.54296875" customWidth="1"/>
    <col min="6415" max="6415" width="11.7265625" bestFit="1" customWidth="1"/>
    <col min="6657" max="6657" width="17.54296875" customWidth="1"/>
    <col min="6658" max="6658" width="12.81640625" customWidth="1"/>
    <col min="6659" max="6661" width="13.7265625" customWidth="1"/>
    <col min="6662" max="6662" width="8.453125" customWidth="1"/>
    <col min="6663" max="6663" width="9.81640625" bestFit="1" customWidth="1"/>
    <col min="6664" max="6664" width="8.81640625" bestFit="1" customWidth="1"/>
    <col min="6665" max="6665" width="9.1796875" bestFit="1" customWidth="1"/>
    <col min="6666" max="6666" width="14.1796875" customWidth="1"/>
    <col min="6667" max="6667" width="12.1796875" customWidth="1"/>
    <col min="6668" max="6668" width="11.81640625" customWidth="1"/>
    <col min="6669" max="6669" width="14.7265625" customWidth="1"/>
    <col min="6670" max="6670" width="11.54296875" customWidth="1"/>
    <col min="6671" max="6671" width="11.7265625" bestFit="1" customWidth="1"/>
    <col min="6913" max="6913" width="17.54296875" customWidth="1"/>
    <col min="6914" max="6914" width="12.81640625" customWidth="1"/>
    <col min="6915" max="6917" width="13.7265625" customWidth="1"/>
    <col min="6918" max="6918" width="8.453125" customWidth="1"/>
    <col min="6919" max="6919" width="9.81640625" bestFit="1" customWidth="1"/>
    <col min="6920" max="6920" width="8.81640625" bestFit="1" customWidth="1"/>
    <col min="6921" max="6921" width="9.1796875" bestFit="1" customWidth="1"/>
    <col min="6922" max="6922" width="14.1796875" customWidth="1"/>
    <col min="6923" max="6923" width="12.1796875" customWidth="1"/>
    <col min="6924" max="6924" width="11.81640625" customWidth="1"/>
    <col min="6925" max="6925" width="14.7265625" customWidth="1"/>
    <col min="6926" max="6926" width="11.54296875" customWidth="1"/>
    <col min="6927" max="6927" width="11.7265625" bestFit="1" customWidth="1"/>
    <col min="7169" max="7169" width="17.54296875" customWidth="1"/>
    <col min="7170" max="7170" width="12.81640625" customWidth="1"/>
    <col min="7171" max="7173" width="13.7265625" customWidth="1"/>
    <col min="7174" max="7174" width="8.453125" customWidth="1"/>
    <col min="7175" max="7175" width="9.81640625" bestFit="1" customWidth="1"/>
    <col min="7176" max="7176" width="8.81640625" bestFit="1" customWidth="1"/>
    <col min="7177" max="7177" width="9.1796875" bestFit="1" customWidth="1"/>
    <col min="7178" max="7178" width="14.1796875" customWidth="1"/>
    <col min="7179" max="7179" width="12.1796875" customWidth="1"/>
    <col min="7180" max="7180" width="11.81640625" customWidth="1"/>
    <col min="7181" max="7181" width="14.7265625" customWidth="1"/>
    <col min="7182" max="7182" width="11.54296875" customWidth="1"/>
    <col min="7183" max="7183" width="11.7265625" bestFit="1" customWidth="1"/>
    <col min="7425" max="7425" width="17.54296875" customWidth="1"/>
    <col min="7426" max="7426" width="12.81640625" customWidth="1"/>
    <col min="7427" max="7429" width="13.7265625" customWidth="1"/>
    <col min="7430" max="7430" width="8.453125" customWidth="1"/>
    <col min="7431" max="7431" width="9.81640625" bestFit="1" customWidth="1"/>
    <col min="7432" max="7432" width="8.81640625" bestFit="1" customWidth="1"/>
    <col min="7433" max="7433" width="9.1796875" bestFit="1" customWidth="1"/>
    <col min="7434" max="7434" width="14.1796875" customWidth="1"/>
    <col min="7435" max="7435" width="12.1796875" customWidth="1"/>
    <col min="7436" max="7436" width="11.81640625" customWidth="1"/>
    <col min="7437" max="7437" width="14.7265625" customWidth="1"/>
    <col min="7438" max="7438" width="11.54296875" customWidth="1"/>
    <col min="7439" max="7439" width="11.7265625" bestFit="1" customWidth="1"/>
    <col min="7681" max="7681" width="17.54296875" customWidth="1"/>
    <col min="7682" max="7682" width="12.81640625" customWidth="1"/>
    <col min="7683" max="7685" width="13.7265625" customWidth="1"/>
    <col min="7686" max="7686" width="8.453125" customWidth="1"/>
    <col min="7687" max="7687" width="9.81640625" bestFit="1" customWidth="1"/>
    <col min="7688" max="7688" width="8.81640625" bestFit="1" customWidth="1"/>
    <col min="7689" max="7689" width="9.1796875" bestFit="1" customWidth="1"/>
    <col min="7690" max="7690" width="14.1796875" customWidth="1"/>
    <col min="7691" max="7691" width="12.1796875" customWidth="1"/>
    <col min="7692" max="7692" width="11.81640625" customWidth="1"/>
    <col min="7693" max="7693" width="14.7265625" customWidth="1"/>
    <col min="7694" max="7694" width="11.54296875" customWidth="1"/>
    <col min="7695" max="7695" width="11.7265625" bestFit="1" customWidth="1"/>
    <col min="7937" max="7937" width="17.54296875" customWidth="1"/>
    <col min="7938" max="7938" width="12.81640625" customWidth="1"/>
    <col min="7939" max="7941" width="13.7265625" customWidth="1"/>
    <col min="7942" max="7942" width="8.453125" customWidth="1"/>
    <col min="7943" max="7943" width="9.81640625" bestFit="1" customWidth="1"/>
    <col min="7944" max="7944" width="8.81640625" bestFit="1" customWidth="1"/>
    <col min="7945" max="7945" width="9.1796875" bestFit="1" customWidth="1"/>
    <col min="7946" max="7946" width="14.1796875" customWidth="1"/>
    <col min="7947" max="7947" width="12.1796875" customWidth="1"/>
    <col min="7948" max="7948" width="11.81640625" customWidth="1"/>
    <col min="7949" max="7949" width="14.7265625" customWidth="1"/>
    <col min="7950" max="7950" width="11.54296875" customWidth="1"/>
    <col min="7951" max="7951" width="11.7265625" bestFit="1" customWidth="1"/>
    <col min="8193" max="8193" width="17.54296875" customWidth="1"/>
    <col min="8194" max="8194" width="12.81640625" customWidth="1"/>
    <col min="8195" max="8197" width="13.7265625" customWidth="1"/>
    <col min="8198" max="8198" width="8.453125" customWidth="1"/>
    <col min="8199" max="8199" width="9.81640625" bestFit="1" customWidth="1"/>
    <col min="8200" max="8200" width="8.81640625" bestFit="1" customWidth="1"/>
    <col min="8201" max="8201" width="9.1796875" bestFit="1" customWidth="1"/>
    <col min="8202" max="8202" width="14.1796875" customWidth="1"/>
    <col min="8203" max="8203" width="12.1796875" customWidth="1"/>
    <col min="8204" max="8204" width="11.81640625" customWidth="1"/>
    <col min="8205" max="8205" width="14.7265625" customWidth="1"/>
    <col min="8206" max="8206" width="11.54296875" customWidth="1"/>
    <col min="8207" max="8207" width="11.7265625" bestFit="1" customWidth="1"/>
    <col min="8449" max="8449" width="17.54296875" customWidth="1"/>
    <col min="8450" max="8450" width="12.81640625" customWidth="1"/>
    <col min="8451" max="8453" width="13.7265625" customWidth="1"/>
    <col min="8454" max="8454" width="8.453125" customWidth="1"/>
    <col min="8455" max="8455" width="9.81640625" bestFit="1" customWidth="1"/>
    <col min="8456" max="8456" width="8.81640625" bestFit="1" customWidth="1"/>
    <col min="8457" max="8457" width="9.1796875" bestFit="1" customWidth="1"/>
    <col min="8458" max="8458" width="14.1796875" customWidth="1"/>
    <col min="8459" max="8459" width="12.1796875" customWidth="1"/>
    <col min="8460" max="8460" width="11.81640625" customWidth="1"/>
    <col min="8461" max="8461" width="14.7265625" customWidth="1"/>
    <col min="8462" max="8462" width="11.54296875" customWidth="1"/>
    <col min="8463" max="8463" width="11.7265625" bestFit="1" customWidth="1"/>
    <col min="8705" max="8705" width="17.54296875" customWidth="1"/>
    <col min="8706" max="8706" width="12.81640625" customWidth="1"/>
    <col min="8707" max="8709" width="13.7265625" customWidth="1"/>
    <col min="8710" max="8710" width="8.453125" customWidth="1"/>
    <col min="8711" max="8711" width="9.81640625" bestFit="1" customWidth="1"/>
    <col min="8712" max="8712" width="8.81640625" bestFit="1" customWidth="1"/>
    <col min="8713" max="8713" width="9.1796875" bestFit="1" customWidth="1"/>
    <col min="8714" max="8714" width="14.1796875" customWidth="1"/>
    <col min="8715" max="8715" width="12.1796875" customWidth="1"/>
    <col min="8716" max="8716" width="11.81640625" customWidth="1"/>
    <col min="8717" max="8717" width="14.7265625" customWidth="1"/>
    <col min="8718" max="8718" width="11.54296875" customWidth="1"/>
    <col min="8719" max="8719" width="11.7265625" bestFit="1" customWidth="1"/>
    <col min="8961" max="8961" width="17.54296875" customWidth="1"/>
    <col min="8962" max="8962" width="12.81640625" customWidth="1"/>
    <col min="8963" max="8965" width="13.7265625" customWidth="1"/>
    <col min="8966" max="8966" width="8.453125" customWidth="1"/>
    <col min="8967" max="8967" width="9.81640625" bestFit="1" customWidth="1"/>
    <col min="8968" max="8968" width="8.81640625" bestFit="1" customWidth="1"/>
    <col min="8969" max="8969" width="9.1796875" bestFit="1" customWidth="1"/>
    <col min="8970" max="8970" width="14.1796875" customWidth="1"/>
    <col min="8971" max="8971" width="12.1796875" customWidth="1"/>
    <col min="8972" max="8972" width="11.81640625" customWidth="1"/>
    <col min="8973" max="8973" width="14.7265625" customWidth="1"/>
    <col min="8974" max="8974" width="11.54296875" customWidth="1"/>
    <col min="8975" max="8975" width="11.7265625" bestFit="1" customWidth="1"/>
    <col min="9217" max="9217" width="17.54296875" customWidth="1"/>
    <col min="9218" max="9218" width="12.81640625" customWidth="1"/>
    <col min="9219" max="9221" width="13.7265625" customWidth="1"/>
    <col min="9222" max="9222" width="8.453125" customWidth="1"/>
    <col min="9223" max="9223" width="9.81640625" bestFit="1" customWidth="1"/>
    <col min="9224" max="9224" width="8.81640625" bestFit="1" customWidth="1"/>
    <col min="9225" max="9225" width="9.1796875" bestFit="1" customWidth="1"/>
    <col min="9226" max="9226" width="14.1796875" customWidth="1"/>
    <col min="9227" max="9227" width="12.1796875" customWidth="1"/>
    <col min="9228" max="9228" width="11.81640625" customWidth="1"/>
    <col min="9229" max="9229" width="14.7265625" customWidth="1"/>
    <col min="9230" max="9230" width="11.54296875" customWidth="1"/>
    <col min="9231" max="9231" width="11.7265625" bestFit="1" customWidth="1"/>
    <col min="9473" max="9473" width="17.54296875" customWidth="1"/>
    <col min="9474" max="9474" width="12.81640625" customWidth="1"/>
    <col min="9475" max="9477" width="13.7265625" customWidth="1"/>
    <col min="9478" max="9478" width="8.453125" customWidth="1"/>
    <col min="9479" max="9479" width="9.81640625" bestFit="1" customWidth="1"/>
    <col min="9480" max="9480" width="8.81640625" bestFit="1" customWidth="1"/>
    <col min="9481" max="9481" width="9.1796875" bestFit="1" customWidth="1"/>
    <col min="9482" max="9482" width="14.1796875" customWidth="1"/>
    <col min="9483" max="9483" width="12.1796875" customWidth="1"/>
    <col min="9484" max="9484" width="11.81640625" customWidth="1"/>
    <col min="9485" max="9485" width="14.7265625" customWidth="1"/>
    <col min="9486" max="9486" width="11.54296875" customWidth="1"/>
    <col min="9487" max="9487" width="11.7265625" bestFit="1" customWidth="1"/>
    <col min="9729" max="9729" width="17.54296875" customWidth="1"/>
    <col min="9730" max="9730" width="12.81640625" customWidth="1"/>
    <col min="9731" max="9733" width="13.7265625" customWidth="1"/>
    <col min="9734" max="9734" width="8.453125" customWidth="1"/>
    <col min="9735" max="9735" width="9.81640625" bestFit="1" customWidth="1"/>
    <col min="9736" max="9736" width="8.81640625" bestFit="1" customWidth="1"/>
    <col min="9737" max="9737" width="9.1796875" bestFit="1" customWidth="1"/>
    <col min="9738" max="9738" width="14.1796875" customWidth="1"/>
    <col min="9739" max="9739" width="12.1796875" customWidth="1"/>
    <col min="9740" max="9740" width="11.81640625" customWidth="1"/>
    <col min="9741" max="9741" width="14.7265625" customWidth="1"/>
    <col min="9742" max="9742" width="11.54296875" customWidth="1"/>
    <col min="9743" max="9743" width="11.7265625" bestFit="1" customWidth="1"/>
    <col min="9985" max="9985" width="17.54296875" customWidth="1"/>
    <col min="9986" max="9986" width="12.81640625" customWidth="1"/>
    <col min="9987" max="9989" width="13.7265625" customWidth="1"/>
    <col min="9990" max="9990" width="8.453125" customWidth="1"/>
    <col min="9991" max="9991" width="9.81640625" bestFit="1" customWidth="1"/>
    <col min="9992" max="9992" width="8.81640625" bestFit="1" customWidth="1"/>
    <col min="9993" max="9993" width="9.1796875" bestFit="1" customWidth="1"/>
    <col min="9994" max="9994" width="14.1796875" customWidth="1"/>
    <col min="9995" max="9995" width="12.1796875" customWidth="1"/>
    <col min="9996" max="9996" width="11.81640625" customWidth="1"/>
    <col min="9997" max="9997" width="14.7265625" customWidth="1"/>
    <col min="9998" max="9998" width="11.54296875" customWidth="1"/>
    <col min="9999" max="9999" width="11.7265625" bestFit="1" customWidth="1"/>
    <col min="10241" max="10241" width="17.54296875" customWidth="1"/>
    <col min="10242" max="10242" width="12.81640625" customWidth="1"/>
    <col min="10243" max="10245" width="13.7265625" customWidth="1"/>
    <col min="10246" max="10246" width="8.453125" customWidth="1"/>
    <col min="10247" max="10247" width="9.81640625" bestFit="1" customWidth="1"/>
    <col min="10248" max="10248" width="8.81640625" bestFit="1" customWidth="1"/>
    <col min="10249" max="10249" width="9.1796875" bestFit="1" customWidth="1"/>
    <col min="10250" max="10250" width="14.1796875" customWidth="1"/>
    <col min="10251" max="10251" width="12.1796875" customWidth="1"/>
    <col min="10252" max="10252" width="11.81640625" customWidth="1"/>
    <col min="10253" max="10253" width="14.7265625" customWidth="1"/>
    <col min="10254" max="10254" width="11.54296875" customWidth="1"/>
    <col min="10255" max="10255" width="11.7265625" bestFit="1" customWidth="1"/>
    <col min="10497" max="10497" width="17.54296875" customWidth="1"/>
    <col min="10498" max="10498" width="12.81640625" customWidth="1"/>
    <col min="10499" max="10501" width="13.7265625" customWidth="1"/>
    <col min="10502" max="10502" width="8.453125" customWidth="1"/>
    <col min="10503" max="10503" width="9.81640625" bestFit="1" customWidth="1"/>
    <col min="10504" max="10504" width="8.81640625" bestFit="1" customWidth="1"/>
    <col min="10505" max="10505" width="9.1796875" bestFit="1" customWidth="1"/>
    <col min="10506" max="10506" width="14.1796875" customWidth="1"/>
    <col min="10507" max="10507" width="12.1796875" customWidth="1"/>
    <col min="10508" max="10508" width="11.81640625" customWidth="1"/>
    <col min="10509" max="10509" width="14.7265625" customWidth="1"/>
    <col min="10510" max="10510" width="11.54296875" customWidth="1"/>
    <col min="10511" max="10511" width="11.7265625" bestFit="1" customWidth="1"/>
    <col min="10753" max="10753" width="17.54296875" customWidth="1"/>
    <col min="10754" max="10754" width="12.81640625" customWidth="1"/>
    <col min="10755" max="10757" width="13.7265625" customWidth="1"/>
    <col min="10758" max="10758" width="8.453125" customWidth="1"/>
    <col min="10759" max="10759" width="9.81640625" bestFit="1" customWidth="1"/>
    <col min="10760" max="10760" width="8.81640625" bestFit="1" customWidth="1"/>
    <col min="10761" max="10761" width="9.1796875" bestFit="1" customWidth="1"/>
    <col min="10762" max="10762" width="14.1796875" customWidth="1"/>
    <col min="10763" max="10763" width="12.1796875" customWidth="1"/>
    <col min="10764" max="10764" width="11.81640625" customWidth="1"/>
    <col min="10765" max="10765" width="14.7265625" customWidth="1"/>
    <col min="10766" max="10766" width="11.54296875" customWidth="1"/>
    <col min="10767" max="10767" width="11.7265625" bestFit="1" customWidth="1"/>
    <col min="11009" max="11009" width="17.54296875" customWidth="1"/>
    <col min="11010" max="11010" width="12.81640625" customWidth="1"/>
    <col min="11011" max="11013" width="13.7265625" customWidth="1"/>
    <col min="11014" max="11014" width="8.453125" customWidth="1"/>
    <col min="11015" max="11015" width="9.81640625" bestFit="1" customWidth="1"/>
    <col min="11016" max="11016" width="8.81640625" bestFit="1" customWidth="1"/>
    <col min="11017" max="11017" width="9.1796875" bestFit="1" customWidth="1"/>
    <col min="11018" max="11018" width="14.1796875" customWidth="1"/>
    <col min="11019" max="11019" width="12.1796875" customWidth="1"/>
    <col min="11020" max="11020" width="11.81640625" customWidth="1"/>
    <col min="11021" max="11021" width="14.7265625" customWidth="1"/>
    <col min="11022" max="11022" width="11.54296875" customWidth="1"/>
    <col min="11023" max="11023" width="11.7265625" bestFit="1" customWidth="1"/>
    <col min="11265" max="11265" width="17.54296875" customWidth="1"/>
    <col min="11266" max="11266" width="12.81640625" customWidth="1"/>
    <col min="11267" max="11269" width="13.7265625" customWidth="1"/>
    <col min="11270" max="11270" width="8.453125" customWidth="1"/>
    <col min="11271" max="11271" width="9.81640625" bestFit="1" customWidth="1"/>
    <col min="11272" max="11272" width="8.81640625" bestFit="1" customWidth="1"/>
    <col min="11273" max="11273" width="9.1796875" bestFit="1" customWidth="1"/>
    <col min="11274" max="11274" width="14.1796875" customWidth="1"/>
    <col min="11275" max="11275" width="12.1796875" customWidth="1"/>
    <col min="11276" max="11276" width="11.81640625" customWidth="1"/>
    <col min="11277" max="11277" width="14.7265625" customWidth="1"/>
    <col min="11278" max="11278" width="11.54296875" customWidth="1"/>
    <col min="11279" max="11279" width="11.7265625" bestFit="1" customWidth="1"/>
    <col min="11521" max="11521" width="17.54296875" customWidth="1"/>
    <col min="11522" max="11522" width="12.81640625" customWidth="1"/>
    <col min="11523" max="11525" width="13.7265625" customWidth="1"/>
    <col min="11526" max="11526" width="8.453125" customWidth="1"/>
    <col min="11527" max="11527" width="9.81640625" bestFit="1" customWidth="1"/>
    <col min="11528" max="11528" width="8.81640625" bestFit="1" customWidth="1"/>
    <col min="11529" max="11529" width="9.1796875" bestFit="1" customWidth="1"/>
    <col min="11530" max="11530" width="14.1796875" customWidth="1"/>
    <col min="11531" max="11531" width="12.1796875" customWidth="1"/>
    <col min="11532" max="11532" width="11.81640625" customWidth="1"/>
    <col min="11533" max="11533" width="14.7265625" customWidth="1"/>
    <col min="11534" max="11534" width="11.54296875" customWidth="1"/>
    <col min="11535" max="11535" width="11.7265625" bestFit="1" customWidth="1"/>
    <col min="11777" max="11777" width="17.54296875" customWidth="1"/>
    <col min="11778" max="11778" width="12.81640625" customWidth="1"/>
    <col min="11779" max="11781" width="13.7265625" customWidth="1"/>
    <col min="11782" max="11782" width="8.453125" customWidth="1"/>
    <col min="11783" max="11783" width="9.81640625" bestFit="1" customWidth="1"/>
    <col min="11784" max="11784" width="8.81640625" bestFit="1" customWidth="1"/>
    <col min="11785" max="11785" width="9.1796875" bestFit="1" customWidth="1"/>
    <col min="11786" max="11786" width="14.1796875" customWidth="1"/>
    <col min="11787" max="11787" width="12.1796875" customWidth="1"/>
    <col min="11788" max="11788" width="11.81640625" customWidth="1"/>
    <col min="11789" max="11789" width="14.7265625" customWidth="1"/>
    <col min="11790" max="11790" width="11.54296875" customWidth="1"/>
    <col min="11791" max="11791" width="11.7265625" bestFit="1" customWidth="1"/>
    <col min="12033" max="12033" width="17.54296875" customWidth="1"/>
    <col min="12034" max="12034" width="12.81640625" customWidth="1"/>
    <col min="12035" max="12037" width="13.7265625" customWidth="1"/>
    <col min="12038" max="12038" width="8.453125" customWidth="1"/>
    <col min="12039" max="12039" width="9.81640625" bestFit="1" customWidth="1"/>
    <col min="12040" max="12040" width="8.81640625" bestFit="1" customWidth="1"/>
    <col min="12041" max="12041" width="9.1796875" bestFit="1" customWidth="1"/>
    <col min="12042" max="12042" width="14.1796875" customWidth="1"/>
    <col min="12043" max="12043" width="12.1796875" customWidth="1"/>
    <col min="12044" max="12044" width="11.81640625" customWidth="1"/>
    <col min="12045" max="12045" width="14.7265625" customWidth="1"/>
    <col min="12046" max="12046" width="11.54296875" customWidth="1"/>
    <col min="12047" max="12047" width="11.7265625" bestFit="1" customWidth="1"/>
    <col min="12289" max="12289" width="17.54296875" customWidth="1"/>
    <col min="12290" max="12290" width="12.81640625" customWidth="1"/>
    <col min="12291" max="12293" width="13.7265625" customWidth="1"/>
    <col min="12294" max="12294" width="8.453125" customWidth="1"/>
    <col min="12295" max="12295" width="9.81640625" bestFit="1" customWidth="1"/>
    <col min="12296" max="12296" width="8.81640625" bestFit="1" customWidth="1"/>
    <col min="12297" max="12297" width="9.1796875" bestFit="1" customWidth="1"/>
    <col min="12298" max="12298" width="14.1796875" customWidth="1"/>
    <col min="12299" max="12299" width="12.1796875" customWidth="1"/>
    <col min="12300" max="12300" width="11.81640625" customWidth="1"/>
    <col min="12301" max="12301" width="14.7265625" customWidth="1"/>
    <col min="12302" max="12302" width="11.54296875" customWidth="1"/>
    <col min="12303" max="12303" width="11.7265625" bestFit="1" customWidth="1"/>
    <col min="12545" max="12545" width="17.54296875" customWidth="1"/>
    <col min="12546" max="12546" width="12.81640625" customWidth="1"/>
    <col min="12547" max="12549" width="13.7265625" customWidth="1"/>
    <col min="12550" max="12550" width="8.453125" customWidth="1"/>
    <col min="12551" max="12551" width="9.81640625" bestFit="1" customWidth="1"/>
    <col min="12552" max="12552" width="8.81640625" bestFit="1" customWidth="1"/>
    <col min="12553" max="12553" width="9.1796875" bestFit="1" customWidth="1"/>
    <col min="12554" max="12554" width="14.1796875" customWidth="1"/>
    <col min="12555" max="12555" width="12.1796875" customWidth="1"/>
    <col min="12556" max="12556" width="11.81640625" customWidth="1"/>
    <col min="12557" max="12557" width="14.7265625" customWidth="1"/>
    <col min="12558" max="12558" width="11.54296875" customWidth="1"/>
    <col min="12559" max="12559" width="11.7265625" bestFit="1" customWidth="1"/>
    <col min="12801" max="12801" width="17.54296875" customWidth="1"/>
    <col min="12802" max="12802" width="12.81640625" customWidth="1"/>
    <col min="12803" max="12805" width="13.7265625" customWidth="1"/>
    <col min="12806" max="12806" width="8.453125" customWidth="1"/>
    <col min="12807" max="12807" width="9.81640625" bestFit="1" customWidth="1"/>
    <col min="12808" max="12808" width="8.81640625" bestFit="1" customWidth="1"/>
    <col min="12809" max="12809" width="9.1796875" bestFit="1" customWidth="1"/>
    <col min="12810" max="12810" width="14.1796875" customWidth="1"/>
    <col min="12811" max="12811" width="12.1796875" customWidth="1"/>
    <col min="12812" max="12812" width="11.81640625" customWidth="1"/>
    <col min="12813" max="12813" width="14.7265625" customWidth="1"/>
    <col min="12814" max="12814" width="11.54296875" customWidth="1"/>
    <col min="12815" max="12815" width="11.7265625" bestFit="1" customWidth="1"/>
    <col min="13057" max="13057" width="17.54296875" customWidth="1"/>
    <col min="13058" max="13058" width="12.81640625" customWidth="1"/>
    <col min="13059" max="13061" width="13.7265625" customWidth="1"/>
    <col min="13062" max="13062" width="8.453125" customWidth="1"/>
    <col min="13063" max="13063" width="9.81640625" bestFit="1" customWidth="1"/>
    <col min="13064" max="13064" width="8.81640625" bestFit="1" customWidth="1"/>
    <col min="13065" max="13065" width="9.1796875" bestFit="1" customWidth="1"/>
    <col min="13066" max="13066" width="14.1796875" customWidth="1"/>
    <col min="13067" max="13067" width="12.1796875" customWidth="1"/>
    <col min="13068" max="13068" width="11.81640625" customWidth="1"/>
    <col min="13069" max="13069" width="14.7265625" customWidth="1"/>
    <col min="13070" max="13070" width="11.54296875" customWidth="1"/>
    <col min="13071" max="13071" width="11.7265625" bestFit="1" customWidth="1"/>
    <col min="13313" max="13313" width="17.54296875" customWidth="1"/>
    <col min="13314" max="13314" width="12.81640625" customWidth="1"/>
    <col min="13315" max="13317" width="13.7265625" customWidth="1"/>
    <col min="13318" max="13318" width="8.453125" customWidth="1"/>
    <col min="13319" max="13319" width="9.81640625" bestFit="1" customWidth="1"/>
    <col min="13320" max="13320" width="8.81640625" bestFit="1" customWidth="1"/>
    <col min="13321" max="13321" width="9.1796875" bestFit="1" customWidth="1"/>
    <col min="13322" max="13322" width="14.1796875" customWidth="1"/>
    <col min="13323" max="13323" width="12.1796875" customWidth="1"/>
    <col min="13324" max="13324" width="11.81640625" customWidth="1"/>
    <col min="13325" max="13325" width="14.7265625" customWidth="1"/>
    <col min="13326" max="13326" width="11.54296875" customWidth="1"/>
    <col min="13327" max="13327" width="11.7265625" bestFit="1" customWidth="1"/>
    <col min="13569" max="13569" width="17.54296875" customWidth="1"/>
    <col min="13570" max="13570" width="12.81640625" customWidth="1"/>
    <col min="13571" max="13573" width="13.7265625" customWidth="1"/>
    <col min="13574" max="13574" width="8.453125" customWidth="1"/>
    <col min="13575" max="13575" width="9.81640625" bestFit="1" customWidth="1"/>
    <col min="13576" max="13576" width="8.81640625" bestFit="1" customWidth="1"/>
    <col min="13577" max="13577" width="9.1796875" bestFit="1" customWidth="1"/>
    <col min="13578" max="13578" width="14.1796875" customWidth="1"/>
    <col min="13579" max="13579" width="12.1796875" customWidth="1"/>
    <col min="13580" max="13580" width="11.81640625" customWidth="1"/>
    <col min="13581" max="13581" width="14.7265625" customWidth="1"/>
    <col min="13582" max="13582" width="11.54296875" customWidth="1"/>
    <col min="13583" max="13583" width="11.7265625" bestFit="1" customWidth="1"/>
    <col min="13825" max="13825" width="17.54296875" customWidth="1"/>
    <col min="13826" max="13826" width="12.81640625" customWidth="1"/>
    <col min="13827" max="13829" width="13.7265625" customWidth="1"/>
    <col min="13830" max="13830" width="8.453125" customWidth="1"/>
    <col min="13831" max="13831" width="9.81640625" bestFit="1" customWidth="1"/>
    <col min="13832" max="13832" width="8.81640625" bestFit="1" customWidth="1"/>
    <col min="13833" max="13833" width="9.1796875" bestFit="1" customWidth="1"/>
    <col min="13834" max="13834" width="14.1796875" customWidth="1"/>
    <col min="13835" max="13835" width="12.1796875" customWidth="1"/>
    <col min="13836" max="13836" width="11.81640625" customWidth="1"/>
    <col min="13837" max="13837" width="14.7265625" customWidth="1"/>
    <col min="13838" max="13838" width="11.54296875" customWidth="1"/>
    <col min="13839" max="13839" width="11.7265625" bestFit="1" customWidth="1"/>
    <col min="14081" max="14081" width="17.54296875" customWidth="1"/>
    <col min="14082" max="14082" width="12.81640625" customWidth="1"/>
    <col min="14083" max="14085" width="13.7265625" customWidth="1"/>
    <col min="14086" max="14086" width="8.453125" customWidth="1"/>
    <col min="14087" max="14087" width="9.81640625" bestFit="1" customWidth="1"/>
    <col min="14088" max="14088" width="8.81640625" bestFit="1" customWidth="1"/>
    <col min="14089" max="14089" width="9.1796875" bestFit="1" customWidth="1"/>
    <col min="14090" max="14090" width="14.1796875" customWidth="1"/>
    <col min="14091" max="14091" width="12.1796875" customWidth="1"/>
    <col min="14092" max="14092" width="11.81640625" customWidth="1"/>
    <col min="14093" max="14093" width="14.7265625" customWidth="1"/>
    <col min="14094" max="14094" width="11.54296875" customWidth="1"/>
    <col min="14095" max="14095" width="11.7265625" bestFit="1" customWidth="1"/>
    <col min="14337" max="14337" width="17.54296875" customWidth="1"/>
    <col min="14338" max="14338" width="12.81640625" customWidth="1"/>
    <col min="14339" max="14341" width="13.7265625" customWidth="1"/>
    <col min="14342" max="14342" width="8.453125" customWidth="1"/>
    <col min="14343" max="14343" width="9.81640625" bestFit="1" customWidth="1"/>
    <col min="14344" max="14344" width="8.81640625" bestFit="1" customWidth="1"/>
    <col min="14345" max="14345" width="9.1796875" bestFit="1" customWidth="1"/>
    <col min="14346" max="14346" width="14.1796875" customWidth="1"/>
    <col min="14347" max="14347" width="12.1796875" customWidth="1"/>
    <col min="14348" max="14348" width="11.81640625" customWidth="1"/>
    <col min="14349" max="14349" width="14.7265625" customWidth="1"/>
    <col min="14350" max="14350" width="11.54296875" customWidth="1"/>
    <col min="14351" max="14351" width="11.7265625" bestFit="1" customWidth="1"/>
    <col min="14593" max="14593" width="17.54296875" customWidth="1"/>
    <col min="14594" max="14594" width="12.81640625" customWidth="1"/>
    <col min="14595" max="14597" width="13.7265625" customWidth="1"/>
    <col min="14598" max="14598" width="8.453125" customWidth="1"/>
    <col min="14599" max="14599" width="9.81640625" bestFit="1" customWidth="1"/>
    <col min="14600" max="14600" width="8.81640625" bestFit="1" customWidth="1"/>
    <col min="14601" max="14601" width="9.1796875" bestFit="1" customWidth="1"/>
    <col min="14602" max="14602" width="14.1796875" customWidth="1"/>
    <col min="14603" max="14603" width="12.1796875" customWidth="1"/>
    <col min="14604" max="14604" width="11.81640625" customWidth="1"/>
    <col min="14605" max="14605" width="14.7265625" customWidth="1"/>
    <col min="14606" max="14606" width="11.54296875" customWidth="1"/>
    <col min="14607" max="14607" width="11.7265625" bestFit="1" customWidth="1"/>
    <col min="14849" max="14849" width="17.54296875" customWidth="1"/>
    <col min="14850" max="14850" width="12.81640625" customWidth="1"/>
    <col min="14851" max="14853" width="13.7265625" customWidth="1"/>
    <col min="14854" max="14854" width="8.453125" customWidth="1"/>
    <col min="14855" max="14855" width="9.81640625" bestFit="1" customWidth="1"/>
    <col min="14856" max="14856" width="8.81640625" bestFit="1" customWidth="1"/>
    <col min="14857" max="14857" width="9.1796875" bestFit="1" customWidth="1"/>
    <col min="14858" max="14858" width="14.1796875" customWidth="1"/>
    <col min="14859" max="14859" width="12.1796875" customWidth="1"/>
    <col min="14860" max="14860" width="11.81640625" customWidth="1"/>
    <col min="14861" max="14861" width="14.7265625" customWidth="1"/>
    <col min="14862" max="14862" width="11.54296875" customWidth="1"/>
    <col min="14863" max="14863" width="11.7265625" bestFit="1" customWidth="1"/>
    <col min="15105" max="15105" width="17.54296875" customWidth="1"/>
    <col min="15106" max="15106" width="12.81640625" customWidth="1"/>
    <col min="15107" max="15109" width="13.7265625" customWidth="1"/>
    <col min="15110" max="15110" width="8.453125" customWidth="1"/>
    <col min="15111" max="15111" width="9.81640625" bestFit="1" customWidth="1"/>
    <col min="15112" max="15112" width="8.81640625" bestFit="1" customWidth="1"/>
    <col min="15113" max="15113" width="9.1796875" bestFit="1" customWidth="1"/>
    <col min="15114" max="15114" width="14.1796875" customWidth="1"/>
    <col min="15115" max="15115" width="12.1796875" customWidth="1"/>
    <col min="15116" max="15116" width="11.81640625" customWidth="1"/>
    <col min="15117" max="15117" width="14.7265625" customWidth="1"/>
    <col min="15118" max="15118" width="11.54296875" customWidth="1"/>
    <col min="15119" max="15119" width="11.7265625" bestFit="1" customWidth="1"/>
    <col min="15361" max="15361" width="17.54296875" customWidth="1"/>
    <col min="15362" max="15362" width="12.81640625" customWidth="1"/>
    <col min="15363" max="15365" width="13.7265625" customWidth="1"/>
    <col min="15366" max="15366" width="8.453125" customWidth="1"/>
    <col min="15367" max="15367" width="9.81640625" bestFit="1" customWidth="1"/>
    <col min="15368" max="15368" width="8.81640625" bestFit="1" customWidth="1"/>
    <col min="15369" max="15369" width="9.1796875" bestFit="1" customWidth="1"/>
    <col min="15370" max="15370" width="14.1796875" customWidth="1"/>
    <col min="15371" max="15371" width="12.1796875" customWidth="1"/>
    <col min="15372" max="15372" width="11.81640625" customWidth="1"/>
    <col min="15373" max="15373" width="14.7265625" customWidth="1"/>
    <col min="15374" max="15374" width="11.54296875" customWidth="1"/>
    <col min="15375" max="15375" width="11.7265625" bestFit="1" customWidth="1"/>
    <col min="15617" max="15617" width="17.54296875" customWidth="1"/>
    <col min="15618" max="15618" width="12.81640625" customWidth="1"/>
    <col min="15619" max="15621" width="13.7265625" customWidth="1"/>
    <col min="15622" max="15622" width="8.453125" customWidth="1"/>
    <col min="15623" max="15623" width="9.81640625" bestFit="1" customWidth="1"/>
    <col min="15624" max="15624" width="8.81640625" bestFit="1" customWidth="1"/>
    <col min="15625" max="15625" width="9.1796875" bestFit="1" customWidth="1"/>
    <col min="15626" max="15626" width="14.1796875" customWidth="1"/>
    <col min="15627" max="15627" width="12.1796875" customWidth="1"/>
    <col min="15628" max="15628" width="11.81640625" customWidth="1"/>
    <col min="15629" max="15629" width="14.7265625" customWidth="1"/>
    <col min="15630" max="15630" width="11.54296875" customWidth="1"/>
    <col min="15631" max="15631" width="11.7265625" bestFit="1" customWidth="1"/>
    <col min="15873" max="15873" width="17.54296875" customWidth="1"/>
    <col min="15874" max="15874" width="12.81640625" customWidth="1"/>
    <col min="15875" max="15877" width="13.7265625" customWidth="1"/>
    <col min="15878" max="15878" width="8.453125" customWidth="1"/>
    <col min="15879" max="15879" width="9.81640625" bestFit="1" customWidth="1"/>
    <col min="15880" max="15880" width="8.81640625" bestFit="1" customWidth="1"/>
    <col min="15881" max="15881" width="9.1796875" bestFit="1" customWidth="1"/>
    <col min="15882" max="15882" width="14.1796875" customWidth="1"/>
    <col min="15883" max="15883" width="12.1796875" customWidth="1"/>
    <col min="15884" max="15884" width="11.81640625" customWidth="1"/>
    <col min="15885" max="15885" width="14.7265625" customWidth="1"/>
    <col min="15886" max="15886" width="11.54296875" customWidth="1"/>
    <col min="15887" max="15887" width="11.7265625" bestFit="1" customWidth="1"/>
    <col min="16129" max="16129" width="17.54296875" customWidth="1"/>
    <col min="16130" max="16130" width="12.81640625" customWidth="1"/>
    <col min="16131" max="16133" width="13.7265625" customWidth="1"/>
    <col min="16134" max="16134" width="8.453125" customWidth="1"/>
    <col min="16135" max="16135" width="9.81640625" bestFit="1" customWidth="1"/>
    <col min="16136" max="16136" width="8.81640625" bestFit="1" customWidth="1"/>
    <col min="16137" max="16137" width="9.1796875" bestFit="1" customWidth="1"/>
    <col min="16138" max="16138" width="14.1796875" customWidth="1"/>
    <col min="16139" max="16139" width="12.1796875" customWidth="1"/>
    <col min="16140" max="16140" width="11.81640625" customWidth="1"/>
    <col min="16141" max="16141" width="14.7265625" customWidth="1"/>
    <col min="16142" max="16142" width="11.54296875" customWidth="1"/>
    <col min="16143" max="16143" width="11.7265625" bestFit="1" customWidth="1"/>
  </cols>
  <sheetData>
    <row r="1" spans="1:31" ht="17.25" customHeight="1" x14ac:dyDescent="0.35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3"/>
      <c r="N1" s="1"/>
      <c r="O1" s="4"/>
    </row>
    <row r="2" spans="1:31" x14ac:dyDescent="0.35">
      <c r="A2" s="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"/>
    </row>
    <row r="3" spans="1:31" x14ac:dyDescent="0.35">
      <c r="A3" s="5"/>
      <c r="B3" s="1"/>
      <c r="C3" s="1"/>
      <c r="D3" s="6"/>
      <c r="E3" s="7"/>
      <c r="F3" s="1"/>
      <c r="G3" s="8"/>
      <c r="H3" s="1"/>
      <c r="I3" s="1"/>
      <c r="J3" s="1"/>
      <c r="K3" s="1"/>
      <c r="L3" s="1"/>
      <c r="M3" s="1"/>
      <c r="N3" s="1"/>
      <c r="O3" s="4"/>
    </row>
    <row r="4" spans="1:31" ht="38.5" x14ac:dyDescent="0.35">
      <c r="A4" s="9"/>
      <c r="B4" s="10"/>
      <c r="C4" s="9"/>
      <c r="D4" s="11" t="s">
        <v>1</v>
      </c>
      <c r="E4" s="11" t="s">
        <v>2</v>
      </c>
      <c r="F4" s="76" t="s">
        <v>3</v>
      </c>
      <c r="G4" s="76" t="s">
        <v>4</v>
      </c>
      <c r="H4" s="12" t="s">
        <v>5</v>
      </c>
      <c r="I4" s="12" t="s">
        <v>6</v>
      </c>
      <c r="J4" s="12" t="s">
        <v>7</v>
      </c>
      <c r="K4" s="12" t="s">
        <v>8</v>
      </c>
      <c r="L4" s="12" t="s">
        <v>9</v>
      </c>
      <c r="M4" s="12" t="s">
        <v>10</v>
      </c>
      <c r="N4" s="12" t="s">
        <v>11</v>
      </c>
    </row>
    <row r="5" spans="1:31" ht="38.5" x14ac:dyDescent="0.35">
      <c r="A5" s="13"/>
      <c r="B5" s="10" t="s">
        <v>76</v>
      </c>
      <c r="C5" s="14" t="s">
        <v>12</v>
      </c>
      <c r="D5" s="15" t="s">
        <v>13</v>
      </c>
      <c r="E5" s="15" t="s">
        <v>14</v>
      </c>
      <c r="F5" s="11" t="s">
        <v>15</v>
      </c>
      <c r="G5" s="11" t="s">
        <v>16</v>
      </c>
      <c r="H5" s="11" t="s">
        <v>17</v>
      </c>
      <c r="I5" s="12" t="s">
        <v>18</v>
      </c>
      <c r="J5" s="11" t="s">
        <v>19</v>
      </c>
      <c r="K5" s="11" t="s">
        <v>20</v>
      </c>
      <c r="L5" s="11" t="s">
        <v>21</v>
      </c>
      <c r="M5" s="11" t="s">
        <v>22</v>
      </c>
      <c r="N5" s="16" t="s">
        <v>23</v>
      </c>
    </row>
    <row r="6" spans="1:31" x14ac:dyDescent="0.35">
      <c r="A6" s="17" t="s">
        <v>24</v>
      </c>
      <c r="B6" s="18">
        <v>0</v>
      </c>
      <c r="C6" s="19">
        <f>C7+C8+C9</f>
        <v>4079902.21</v>
      </c>
      <c r="D6" s="15"/>
      <c r="E6" s="15"/>
      <c r="F6" s="9" t="s">
        <v>25</v>
      </c>
      <c r="G6" s="9"/>
      <c r="H6" s="9"/>
      <c r="I6" s="9"/>
      <c r="J6" s="9"/>
      <c r="K6" s="9"/>
      <c r="L6" s="9"/>
      <c r="M6" s="9"/>
      <c r="N6" s="20"/>
    </row>
    <row r="7" spans="1:31" x14ac:dyDescent="0.35">
      <c r="A7" s="17" t="s">
        <v>26</v>
      </c>
      <c r="B7" s="18"/>
      <c r="C7" s="21">
        <f>D7+F7+G7+H7+M7+N7+L7+K7+J7+I7+E7</f>
        <v>3120847.24</v>
      </c>
      <c r="D7" s="22">
        <v>86495.11</v>
      </c>
      <c r="E7" s="22">
        <v>8739.23</v>
      </c>
      <c r="F7" s="18"/>
      <c r="G7" s="18"/>
      <c r="H7" s="18">
        <v>28411</v>
      </c>
      <c r="I7" s="18">
        <v>33355.97</v>
      </c>
      <c r="J7" s="23">
        <v>2183995.5499999998</v>
      </c>
      <c r="K7" s="23">
        <v>584171.89</v>
      </c>
      <c r="L7" s="23">
        <v>79763.02</v>
      </c>
      <c r="M7" s="23">
        <v>23279.47</v>
      </c>
      <c r="N7" s="24">
        <v>92636</v>
      </c>
    </row>
    <row r="8" spans="1:31" x14ac:dyDescent="0.35">
      <c r="A8" s="25" t="s">
        <v>27</v>
      </c>
      <c r="B8" s="26"/>
      <c r="C8" s="18">
        <f>D8+F8+G8+H8+M8+N8+L8+K8+J8+I8+E8</f>
        <v>936526.41999999993</v>
      </c>
      <c r="D8" s="27">
        <v>35641.699999999997</v>
      </c>
      <c r="E8" s="27">
        <v>10010.48</v>
      </c>
      <c r="F8" s="28"/>
      <c r="G8" s="29"/>
      <c r="H8" s="29">
        <v>14335</v>
      </c>
      <c r="I8" s="30">
        <v>4364.83</v>
      </c>
      <c r="J8" s="30">
        <f>594802.37+47212+8143</f>
        <v>650157.37</v>
      </c>
      <c r="K8" s="30">
        <f>181685.04+19408</f>
        <v>201093.04</v>
      </c>
      <c r="L8" s="30">
        <v>16936</v>
      </c>
      <c r="M8" s="29"/>
      <c r="N8" s="29">
        <v>3988</v>
      </c>
    </row>
    <row r="9" spans="1:31" ht="15" thickBot="1" x14ac:dyDescent="0.4">
      <c r="A9" s="31" t="s">
        <v>28</v>
      </c>
      <c r="B9" s="32"/>
      <c r="C9" s="33">
        <f>D9+F9+G9+H9+M9+N9+L9+K9+J9+I9+E9</f>
        <v>22528.55</v>
      </c>
      <c r="D9" s="34">
        <v>4376.66</v>
      </c>
      <c r="E9" s="34">
        <v>14751.89</v>
      </c>
      <c r="F9" s="35"/>
      <c r="G9" s="36"/>
      <c r="H9" s="36"/>
      <c r="I9" s="36"/>
      <c r="J9" s="36"/>
      <c r="K9" s="36"/>
      <c r="L9" s="36"/>
      <c r="M9" s="36"/>
      <c r="N9" s="37">
        <f>3300+100</f>
        <v>3400</v>
      </c>
    </row>
    <row r="10" spans="1:31" ht="15" thickTop="1" x14ac:dyDescent="0.35">
      <c r="A10" s="38" t="s">
        <v>29</v>
      </c>
      <c r="B10" s="39"/>
      <c r="C10" s="40"/>
      <c r="D10" s="41"/>
      <c r="E10" s="42"/>
      <c r="F10" s="43"/>
      <c r="G10" s="44"/>
      <c r="H10" s="44"/>
      <c r="I10" s="44"/>
      <c r="J10" s="44"/>
      <c r="K10" s="44"/>
      <c r="L10" s="44"/>
      <c r="M10" s="44"/>
      <c r="N10" s="44"/>
    </row>
    <row r="11" spans="1:31" ht="15.75" customHeight="1" x14ac:dyDescent="0.35">
      <c r="A11" s="15" t="s">
        <v>30</v>
      </c>
      <c r="B11" s="45"/>
      <c r="C11" s="46"/>
      <c r="D11" s="47"/>
      <c r="E11" s="48">
        <v>32992.93</v>
      </c>
      <c r="F11" s="45"/>
      <c r="G11" s="45"/>
      <c r="H11" s="45"/>
      <c r="I11" s="45"/>
      <c r="J11" s="45"/>
      <c r="K11" s="45"/>
      <c r="L11" s="45"/>
      <c r="M11" s="45"/>
      <c r="N11" s="18"/>
      <c r="O11" s="4"/>
    </row>
    <row r="12" spans="1:31" x14ac:dyDescent="0.35">
      <c r="A12" s="13"/>
      <c r="B12" s="46"/>
      <c r="C12" s="46"/>
      <c r="D12" s="46"/>
      <c r="E12" s="46"/>
      <c r="F12" s="45"/>
      <c r="G12" s="45"/>
      <c r="H12" s="45"/>
      <c r="I12" s="45"/>
      <c r="J12" s="45"/>
      <c r="K12" s="45"/>
      <c r="L12" s="45"/>
      <c r="M12" s="45"/>
      <c r="N12" s="45"/>
      <c r="O12" s="4"/>
      <c r="AE12" s="49"/>
    </row>
    <row r="13" spans="1:31" x14ac:dyDescent="0.35">
      <c r="A13" s="50" t="s">
        <v>31</v>
      </c>
      <c r="B13" s="46"/>
      <c r="C13" s="46"/>
      <c r="D13" s="46"/>
      <c r="E13" s="46"/>
      <c r="F13" s="46"/>
      <c r="G13" s="46"/>
      <c r="H13" s="46"/>
      <c r="I13" s="46"/>
      <c r="J13" s="46"/>
      <c r="K13" s="47"/>
      <c r="L13" s="47"/>
      <c r="M13" s="47"/>
      <c r="N13" s="45"/>
      <c r="O13" s="4"/>
      <c r="AE13" s="49"/>
    </row>
    <row r="14" spans="1:31" x14ac:dyDescent="0.35">
      <c r="A14" s="13" t="s">
        <v>32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5"/>
      <c r="O14" s="4"/>
      <c r="AE14" s="49"/>
    </row>
    <row r="15" spans="1:31" x14ac:dyDescent="0.35">
      <c r="A15" s="9" t="s">
        <v>33</v>
      </c>
      <c r="B15" s="45"/>
      <c r="C15" s="45"/>
      <c r="D15" s="45"/>
      <c r="E15" s="45"/>
      <c r="F15" s="45"/>
      <c r="G15" s="45"/>
      <c r="H15" s="45"/>
      <c r="I15" s="45"/>
      <c r="J15" s="18">
        <v>24502.73</v>
      </c>
      <c r="K15" s="51"/>
      <c r="L15" s="52"/>
      <c r="M15" s="53"/>
      <c r="N15" s="45"/>
    </row>
    <row r="16" spans="1:31" x14ac:dyDescent="0.35">
      <c r="A16" s="9" t="s">
        <v>34</v>
      </c>
      <c r="B16" s="45"/>
      <c r="C16" s="45"/>
      <c r="D16" s="45"/>
      <c r="E16" s="45"/>
      <c r="F16" s="45"/>
      <c r="G16" s="45"/>
      <c r="H16" s="45"/>
      <c r="I16" s="45"/>
      <c r="J16" s="45"/>
      <c r="K16" s="51"/>
      <c r="L16" s="52"/>
      <c r="M16" s="54"/>
      <c r="N16" s="45"/>
    </row>
    <row r="17" spans="1:14" x14ac:dyDescent="0.35">
      <c r="A17" s="9" t="s">
        <v>35</v>
      </c>
      <c r="B17" s="45"/>
      <c r="C17" s="45"/>
      <c r="D17" s="45"/>
      <c r="E17" s="45"/>
      <c r="F17" s="45"/>
      <c r="G17" s="45"/>
      <c r="H17" s="45"/>
      <c r="I17" s="45"/>
      <c r="J17" s="18">
        <f>11678-1118</f>
        <v>10560</v>
      </c>
      <c r="K17" s="51">
        <v>1118</v>
      </c>
      <c r="L17" s="52"/>
      <c r="M17" s="54"/>
      <c r="N17" s="45"/>
    </row>
    <row r="18" spans="1:14" x14ac:dyDescent="0.35">
      <c r="A18" s="9" t="s">
        <v>36</v>
      </c>
      <c r="B18" s="45"/>
      <c r="C18" s="45"/>
      <c r="D18" s="45"/>
      <c r="E18" s="45"/>
      <c r="F18" s="45"/>
      <c r="G18" s="45"/>
      <c r="H18" s="45"/>
      <c r="I18" s="45"/>
      <c r="J18" s="18">
        <f>11263.04+403.38</f>
        <v>11666.42</v>
      </c>
      <c r="K18" s="51"/>
      <c r="L18" s="52"/>
      <c r="M18" s="53"/>
      <c r="N18" s="45"/>
    </row>
    <row r="19" spans="1:14" x14ac:dyDescent="0.35">
      <c r="A19" s="9" t="s">
        <v>37</v>
      </c>
      <c r="B19" s="45"/>
      <c r="C19" s="45"/>
      <c r="D19" s="45"/>
      <c r="E19" s="45"/>
      <c r="F19" s="45"/>
      <c r="G19" s="45"/>
      <c r="H19" s="45"/>
      <c r="I19" s="45"/>
      <c r="J19" s="55">
        <f>132928.92-K19</f>
        <v>108802.92000000001</v>
      </c>
      <c r="K19" s="56">
        <v>24126</v>
      </c>
      <c r="L19" s="52"/>
      <c r="M19" s="53"/>
      <c r="N19" s="45"/>
    </row>
    <row r="20" spans="1:14" x14ac:dyDescent="0.35">
      <c r="A20" s="9" t="s">
        <v>38</v>
      </c>
      <c r="B20" s="45"/>
      <c r="C20" s="45"/>
      <c r="D20" s="45"/>
      <c r="E20" s="45"/>
      <c r="F20" s="45"/>
      <c r="G20" s="45"/>
      <c r="H20" s="45"/>
      <c r="I20" s="45"/>
      <c r="J20" s="55">
        <f>400726.52-K20</f>
        <v>289906.22000000003</v>
      </c>
      <c r="K20" s="56">
        <v>110820.3</v>
      </c>
      <c r="L20" s="52"/>
      <c r="M20" s="53"/>
      <c r="N20" s="45"/>
    </row>
    <row r="21" spans="1:14" x14ac:dyDescent="0.35">
      <c r="A21" s="9" t="s">
        <v>39</v>
      </c>
      <c r="B21" s="45"/>
      <c r="C21" s="45"/>
      <c r="D21" s="45"/>
      <c r="E21" s="45"/>
      <c r="F21" s="45"/>
      <c r="G21" s="45"/>
      <c r="H21" s="45"/>
      <c r="I21" s="45"/>
      <c r="J21" s="55">
        <f>1077956.98-K21</f>
        <v>1033804.09</v>
      </c>
      <c r="K21" s="56">
        <v>44152.89</v>
      </c>
      <c r="L21" s="52"/>
      <c r="M21" s="53"/>
      <c r="N21" s="45"/>
    </row>
    <row r="22" spans="1:14" x14ac:dyDescent="0.35">
      <c r="A22" s="9" t="s">
        <v>40</v>
      </c>
      <c r="B22" s="45"/>
      <c r="C22" s="45"/>
      <c r="D22" s="45"/>
      <c r="E22" s="45"/>
      <c r="F22" s="45"/>
      <c r="G22" s="45"/>
      <c r="H22" s="45"/>
      <c r="I22" s="45"/>
      <c r="J22" s="47">
        <f>49500+57500</f>
        <v>107000</v>
      </c>
      <c r="K22" s="51"/>
      <c r="L22" s="52"/>
      <c r="M22" s="53"/>
      <c r="N22" s="45"/>
    </row>
    <row r="23" spans="1:14" x14ac:dyDescent="0.35">
      <c r="A23" s="9" t="s">
        <v>41</v>
      </c>
      <c r="B23" s="45"/>
      <c r="C23" s="45"/>
      <c r="D23" s="45"/>
      <c r="E23" s="45"/>
      <c r="F23" s="45"/>
      <c r="G23" s="45"/>
      <c r="H23" s="45"/>
      <c r="I23" s="45"/>
      <c r="J23" s="47">
        <v>31300</v>
      </c>
      <c r="K23" s="51"/>
      <c r="L23" s="52"/>
      <c r="M23" s="53"/>
      <c r="N23" s="45"/>
    </row>
    <row r="24" spans="1:14" x14ac:dyDescent="0.35">
      <c r="A24" s="9" t="s">
        <v>42</v>
      </c>
      <c r="B24" s="45"/>
      <c r="C24" s="45"/>
      <c r="D24" s="45"/>
      <c r="E24" s="45"/>
      <c r="F24" s="45"/>
      <c r="G24" s="45"/>
      <c r="H24" s="45"/>
      <c r="I24" s="45"/>
      <c r="J24" s="18">
        <f>779269.58+17864</f>
        <v>797133.58</v>
      </c>
      <c r="K24" s="51"/>
      <c r="L24" s="52"/>
      <c r="M24" s="53"/>
      <c r="N24" s="45"/>
    </row>
    <row r="25" spans="1:14" x14ac:dyDescent="0.35">
      <c r="A25" s="9" t="s">
        <v>43</v>
      </c>
      <c r="B25" s="45"/>
      <c r="C25" s="45"/>
      <c r="D25" s="45"/>
      <c r="E25" s="45"/>
      <c r="F25" s="45"/>
      <c r="G25" s="45"/>
      <c r="H25" s="45"/>
      <c r="I25" s="45"/>
      <c r="J25" s="57">
        <v>32171</v>
      </c>
      <c r="K25" s="51"/>
      <c r="L25" s="52"/>
      <c r="M25" s="53"/>
      <c r="N25" s="45"/>
    </row>
    <row r="26" spans="1:14" x14ac:dyDescent="0.35">
      <c r="A26" s="58" t="s">
        <v>44</v>
      </c>
      <c r="B26" s="45"/>
      <c r="C26" s="45"/>
      <c r="D26" s="45"/>
      <c r="E26" s="45"/>
      <c r="F26" s="45"/>
      <c r="G26" s="45"/>
      <c r="H26" s="45"/>
      <c r="I26" s="45"/>
      <c r="J26" s="48">
        <v>93064.66</v>
      </c>
      <c r="K26" s="59"/>
      <c r="L26" s="52"/>
      <c r="M26" s="53"/>
      <c r="N26" s="45"/>
    </row>
    <row r="27" spans="1:14" x14ac:dyDescent="0.35">
      <c r="A27" s="9" t="s">
        <v>45</v>
      </c>
      <c r="B27" s="45"/>
      <c r="C27" s="45"/>
      <c r="D27" s="45"/>
      <c r="E27" s="45"/>
      <c r="F27" s="45"/>
      <c r="G27" s="45"/>
      <c r="H27" s="45"/>
      <c r="I27" s="45"/>
      <c r="J27" s="18">
        <v>3420</v>
      </c>
      <c r="K27" s="51"/>
      <c r="L27" s="52"/>
      <c r="M27" s="53"/>
      <c r="N27" s="45"/>
    </row>
    <row r="28" spans="1:14" x14ac:dyDescent="0.35">
      <c r="A28" s="9" t="s">
        <v>46</v>
      </c>
      <c r="B28" s="45"/>
      <c r="C28" s="45"/>
      <c r="D28" s="45"/>
      <c r="E28" s="45"/>
      <c r="F28" s="45"/>
      <c r="G28" s="45"/>
      <c r="H28" s="45"/>
      <c r="I28" s="45"/>
      <c r="J28" s="60">
        <v>51360</v>
      </c>
      <c r="K28" s="51"/>
      <c r="L28" s="52"/>
      <c r="M28" s="53"/>
      <c r="N28" s="45"/>
    </row>
    <row r="29" spans="1:14" x14ac:dyDescent="0.35">
      <c r="A29" s="9" t="s">
        <v>47</v>
      </c>
      <c r="B29" s="45"/>
      <c r="C29" s="45"/>
      <c r="D29" s="45"/>
      <c r="E29" s="45"/>
      <c r="F29" s="45"/>
      <c r="G29" s="45"/>
      <c r="H29" s="45"/>
      <c r="I29" s="45"/>
      <c r="J29" s="47">
        <v>6000</v>
      </c>
      <c r="K29" s="59"/>
      <c r="L29" s="52"/>
      <c r="M29" s="53"/>
      <c r="N29" s="45"/>
    </row>
    <row r="30" spans="1:14" x14ac:dyDescent="0.35">
      <c r="A30" s="9" t="s">
        <v>48</v>
      </c>
      <c r="B30" s="45"/>
      <c r="C30" s="45"/>
      <c r="D30" s="45"/>
      <c r="E30" s="45"/>
      <c r="F30" s="45"/>
      <c r="G30" s="45"/>
      <c r="H30" s="45"/>
      <c r="I30" s="45"/>
      <c r="J30" s="18">
        <v>12766</v>
      </c>
      <c r="K30" s="51"/>
      <c r="L30" s="52"/>
      <c r="M30" s="53"/>
      <c r="N30" s="45"/>
    </row>
    <row r="31" spans="1:14" x14ac:dyDescent="0.35">
      <c r="A31" s="9" t="s">
        <v>49</v>
      </c>
      <c r="B31" s="45"/>
      <c r="C31" s="45"/>
      <c r="D31" s="45"/>
      <c r="E31" s="45"/>
      <c r="F31" s="45"/>
      <c r="G31" s="45"/>
      <c r="H31" s="45"/>
      <c r="I31" s="45"/>
      <c r="J31" s="60">
        <f>6515+2420+1940</f>
        <v>10875</v>
      </c>
      <c r="K31" s="59"/>
      <c r="L31" s="52"/>
      <c r="M31" s="53"/>
      <c r="N31" s="45"/>
    </row>
    <row r="32" spans="1:14" x14ac:dyDescent="0.35">
      <c r="A32" s="9" t="s">
        <v>50</v>
      </c>
      <c r="B32" s="45"/>
      <c r="C32" s="45"/>
      <c r="D32" s="45"/>
      <c r="E32" s="45"/>
      <c r="F32" s="45"/>
      <c r="G32" s="45"/>
      <c r="H32" s="45"/>
      <c r="I32" s="45"/>
      <c r="J32" s="60">
        <f>13598.18</f>
        <v>13598.18</v>
      </c>
      <c r="K32" s="51"/>
      <c r="L32" s="52"/>
      <c r="M32" s="53"/>
      <c r="N32" s="45"/>
    </row>
    <row r="33" spans="1:14" x14ac:dyDescent="0.35">
      <c r="A33" s="9" t="s">
        <v>51</v>
      </c>
      <c r="B33" s="45"/>
      <c r="C33" s="45"/>
      <c r="D33" s="45"/>
      <c r="E33" s="45"/>
      <c r="F33" s="45"/>
      <c r="G33" s="45"/>
      <c r="H33" s="45"/>
      <c r="I33" s="45"/>
      <c r="J33" s="18">
        <v>3216.61</v>
      </c>
      <c r="K33" s="51"/>
      <c r="L33" s="52"/>
      <c r="M33" s="53"/>
      <c r="N33" s="45"/>
    </row>
    <row r="34" spans="1:14" x14ac:dyDescent="0.35">
      <c r="A34" s="9" t="s">
        <v>52</v>
      </c>
      <c r="B34" s="45"/>
      <c r="C34" s="45"/>
      <c r="D34" s="45"/>
      <c r="E34" s="45"/>
      <c r="F34" s="45"/>
      <c r="G34" s="45"/>
      <c r="H34" s="45"/>
      <c r="I34" s="45"/>
      <c r="J34" s="18">
        <f>16811.61-J33</f>
        <v>13595</v>
      </c>
      <c r="K34" s="59"/>
      <c r="L34" s="52"/>
      <c r="M34" s="53"/>
      <c r="N34" s="45"/>
    </row>
    <row r="35" spans="1:14" x14ac:dyDescent="0.35">
      <c r="A35" s="9" t="s">
        <v>53</v>
      </c>
      <c r="B35" s="45"/>
      <c r="C35" s="45"/>
      <c r="D35" s="45"/>
      <c r="E35" s="45"/>
      <c r="F35" s="45"/>
      <c r="G35" s="45"/>
      <c r="H35" s="45"/>
      <c r="I35" s="45"/>
      <c r="J35" s="18">
        <v>14000</v>
      </c>
      <c r="K35" s="51"/>
      <c r="L35" s="52"/>
      <c r="M35" s="53"/>
      <c r="N35" s="45"/>
    </row>
    <row r="36" spans="1:14" x14ac:dyDescent="0.35">
      <c r="A36" s="9" t="s">
        <v>54</v>
      </c>
      <c r="B36" s="45"/>
      <c r="C36" s="45"/>
      <c r="D36" s="45"/>
      <c r="E36" s="45"/>
      <c r="F36" s="45"/>
      <c r="G36" s="45"/>
      <c r="H36" s="45"/>
      <c r="I36" s="45"/>
      <c r="J36" s="18">
        <v>2550</v>
      </c>
      <c r="K36" s="51"/>
      <c r="L36" s="52"/>
      <c r="M36" s="53"/>
      <c r="N36" s="45"/>
    </row>
    <row r="37" spans="1:14" x14ac:dyDescent="0.35">
      <c r="A37" s="61" t="s">
        <v>55</v>
      </c>
      <c r="B37" s="46"/>
      <c r="C37" s="45"/>
      <c r="D37" s="45"/>
      <c r="E37" s="45"/>
      <c r="F37" s="45"/>
      <c r="G37" s="45"/>
      <c r="H37" s="45"/>
      <c r="I37" s="45"/>
      <c r="J37" s="60">
        <v>7490</v>
      </c>
      <c r="K37" s="59"/>
      <c r="L37" s="52"/>
      <c r="M37" s="53"/>
      <c r="N37" s="45"/>
    </row>
    <row r="38" spans="1:14" x14ac:dyDescent="0.35">
      <c r="A38" s="61" t="s">
        <v>56</v>
      </c>
      <c r="B38" s="46"/>
      <c r="C38" s="45"/>
      <c r="D38" s="45"/>
      <c r="E38" s="45"/>
      <c r="F38" s="45"/>
      <c r="G38" s="45"/>
      <c r="H38" s="45"/>
      <c r="I38" s="45"/>
      <c r="J38" s="18">
        <v>2446</v>
      </c>
      <c r="K38" s="51"/>
      <c r="L38" s="52"/>
      <c r="M38" s="53"/>
      <c r="N38" s="45"/>
    </row>
    <row r="39" spans="1:14" x14ac:dyDescent="0.35">
      <c r="A39" s="61" t="s">
        <v>57</v>
      </c>
      <c r="B39" s="46"/>
      <c r="C39" s="45"/>
      <c r="D39" s="45"/>
      <c r="E39" s="45"/>
      <c r="F39" s="45"/>
      <c r="G39" s="45"/>
      <c r="H39" s="45"/>
      <c r="I39" s="45"/>
      <c r="J39" s="18">
        <v>156000</v>
      </c>
      <c r="K39" s="51"/>
      <c r="L39" s="52"/>
      <c r="M39" s="53"/>
      <c r="N39" s="45"/>
    </row>
    <row r="40" spans="1:14" x14ac:dyDescent="0.35">
      <c r="A40" s="61" t="s">
        <v>58</v>
      </c>
      <c r="B40" s="46"/>
      <c r="C40" s="45"/>
      <c r="D40" s="45"/>
      <c r="E40" s="45"/>
      <c r="F40" s="45"/>
      <c r="G40" s="45"/>
      <c r="H40" s="45"/>
      <c r="I40" s="45"/>
      <c r="J40" s="18">
        <v>34000</v>
      </c>
      <c r="K40" s="51"/>
      <c r="L40" s="52"/>
      <c r="M40" s="53"/>
      <c r="N40" s="45"/>
    </row>
    <row r="41" spans="1:14" x14ac:dyDescent="0.35">
      <c r="A41" s="61" t="s">
        <v>59</v>
      </c>
      <c r="B41" s="46"/>
      <c r="C41" s="45"/>
      <c r="D41" s="45"/>
      <c r="E41" s="45"/>
      <c r="F41" s="45"/>
      <c r="G41" s="45"/>
      <c r="H41" s="45"/>
      <c r="I41" s="45"/>
      <c r="J41" s="18">
        <v>55000</v>
      </c>
      <c r="K41" s="51"/>
      <c r="L41" s="52"/>
      <c r="M41" s="53"/>
      <c r="N41" s="45"/>
    </row>
    <row r="42" spans="1:14" x14ac:dyDescent="0.35">
      <c r="A42" s="61" t="s">
        <v>60</v>
      </c>
      <c r="B42" s="46"/>
      <c r="C42" s="45"/>
      <c r="D42" s="45"/>
      <c r="E42" s="45"/>
      <c r="F42" s="45"/>
      <c r="G42" s="45"/>
      <c r="H42" s="45"/>
      <c r="I42" s="45"/>
      <c r="J42" s="18">
        <v>65881</v>
      </c>
      <c r="K42" s="51"/>
      <c r="L42" s="52"/>
      <c r="M42" s="53"/>
      <c r="N42" s="45"/>
    </row>
    <row r="43" spans="1:14" x14ac:dyDescent="0.35">
      <c r="A43" s="61" t="s">
        <v>61</v>
      </c>
      <c r="B43" s="46"/>
      <c r="C43" s="45"/>
      <c r="D43" s="45"/>
      <c r="E43" s="45"/>
      <c r="F43" s="45"/>
      <c r="G43" s="45"/>
      <c r="H43" s="45"/>
      <c r="I43" s="45"/>
      <c r="J43" s="18">
        <v>60000</v>
      </c>
      <c r="K43" s="51"/>
      <c r="L43" s="52"/>
      <c r="M43" s="53"/>
      <c r="N43" s="45"/>
    </row>
    <row r="44" spans="1:14" x14ac:dyDescent="0.35">
      <c r="A44" s="61" t="s">
        <v>62</v>
      </c>
      <c r="B44" s="46"/>
      <c r="C44" s="45"/>
      <c r="D44" s="45"/>
      <c r="E44" s="45"/>
      <c r="F44" s="45"/>
      <c r="G44" s="45"/>
      <c r="H44" s="45"/>
      <c r="I44" s="45"/>
      <c r="J44" s="18">
        <v>8185.32</v>
      </c>
      <c r="K44" s="51"/>
      <c r="L44" s="52"/>
      <c r="M44" s="53"/>
      <c r="N44" s="45"/>
    </row>
    <row r="45" spans="1:14" x14ac:dyDescent="0.35">
      <c r="A45" s="61" t="s">
        <v>63</v>
      </c>
      <c r="B45" s="46"/>
      <c r="C45" s="45"/>
      <c r="D45" s="45"/>
      <c r="E45" s="45"/>
      <c r="F45" s="45"/>
      <c r="G45" s="45"/>
      <c r="H45" s="45"/>
      <c r="I45" s="45"/>
      <c r="J45" s="18">
        <f>18130+5000</f>
        <v>23130</v>
      </c>
      <c r="K45" s="51"/>
      <c r="L45" s="52"/>
      <c r="M45" s="53"/>
      <c r="N45" s="45"/>
    </row>
    <row r="46" spans="1:14" x14ac:dyDescent="0.35">
      <c r="A46" s="62" t="s">
        <v>64</v>
      </c>
      <c r="B46" s="46"/>
      <c r="C46" s="45"/>
      <c r="D46" s="45"/>
      <c r="E46" s="45"/>
      <c r="F46" s="45"/>
      <c r="G46" s="45"/>
      <c r="H46" s="45"/>
      <c r="I46" s="45"/>
      <c r="J46" s="18">
        <f>(8436-6000)+2147.4+3250</f>
        <v>7833.4</v>
      </c>
      <c r="K46" s="59"/>
      <c r="L46" s="52"/>
      <c r="M46" s="53"/>
      <c r="N46" s="45"/>
    </row>
    <row r="47" spans="1:14" x14ac:dyDescent="0.35">
      <c r="A47" s="61" t="s">
        <v>65</v>
      </c>
      <c r="B47" s="46"/>
      <c r="C47" s="45"/>
      <c r="D47" s="45"/>
      <c r="E47" s="45"/>
      <c r="F47" s="45"/>
      <c r="G47" s="45"/>
      <c r="H47" s="45"/>
      <c r="I47" s="45"/>
      <c r="J47" s="18">
        <f>2200+1800</f>
        <v>4000</v>
      </c>
      <c r="K47" s="59"/>
      <c r="L47" s="52"/>
      <c r="M47" s="53"/>
      <c r="N47" s="45"/>
    </row>
    <row r="48" spans="1:14" x14ac:dyDescent="0.35">
      <c r="A48" s="63" t="s">
        <v>66</v>
      </c>
      <c r="B48" s="46"/>
      <c r="C48" s="45"/>
      <c r="D48" s="45"/>
      <c r="E48" s="45"/>
      <c r="F48" s="45"/>
      <c r="G48" s="45"/>
      <c r="H48" s="45"/>
      <c r="I48" s="45"/>
      <c r="J48" s="18">
        <v>5937.22</v>
      </c>
      <c r="K48" s="59"/>
      <c r="L48" s="52"/>
      <c r="M48" s="53"/>
      <c r="N48" s="45"/>
    </row>
    <row r="49" spans="1:14" x14ac:dyDescent="0.35">
      <c r="A49" s="62" t="s">
        <v>67</v>
      </c>
      <c r="B49" s="46"/>
      <c r="C49" s="45"/>
      <c r="D49" s="45"/>
      <c r="E49" s="45"/>
      <c r="F49" s="45"/>
      <c r="G49" s="45"/>
      <c r="H49" s="45"/>
      <c r="I49" s="45"/>
      <c r="J49" s="64"/>
      <c r="K49" s="65"/>
      <c r="L49" s="66">
        <v>15000</v>
      </c>
      <c r="M49" s="53"/>
      <c r="N49" s="45"/>
    </row>
    <row r="50" spans="1:14" x14ac:dyDescent="0.35">
      <c r="A50" s="62" t="s">
        <v>75</v>
      </c>
      <c r="B50" s="46"/>
      <c r="C50" s="45"/>
      <c r="D50" s="45"/>
      <c r="E50" s="45"/>
      <c r="F50" s="45"/>
      <c r="G50" s="45"/>
      <c r="H50" s="45"/>
      <c r="I50" s="45"/>
      <c r="J50" s="64"/>
      <c r="K50" s="65">
        <f>496410.2-L50-5000</f>
        <v>411410.2</v>
      </c>
      <c r="L50" s="66">
        <v>80000</v>
      </c>
      <c r="M50" s="53"/>
      <c r="N50" s="45"/>
    </row>
    <row r="51" spans="1:14" x14ac:dyDescent="0.35">
      <c r="A51" s="67" t="s">
        <v>68</v>
      </c>
      <c r="B51" s="45"/>
      <c r="C51" s="46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68"/>
    </row>
    <row r="52" spans="1:14" x14ac:dyDescent="0.35">
      <c r="A52" s="69" t="s">
        <v>32</v>
      </c>
      <c r="B52" s="45"/>
      <c r="C52" s="46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6"/>
    </row>
    <row r="53" spans="1:14" x14ac:dyDescent="0.35">
      <c r="A53" s="69" t="s">
        <v>69</v>
      </c>
      <c r="B53" s="45"/>
      <c r="C53" s="46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77">
        <v>153480</v>
      </c>
    </row>
    <row r="54" spans="1:14" x14ac:dyDescent="0.35">
      <c r="A54" s="69" t="s">
        <v>70</v>
      </c>
      <c r="B54" s="45"/>
      <c r="C54" s="46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68"/>
    </row>
    <row r="55" spans="1:14" x14ac:dyDescent="0.35">
      <c r="A55" s="70" t="s">
        <v>71</v>
      </c>
      <c r="B55" s="45"/>
      <c r="C55" s="46"/>
      <c r="D55" s="45"/>
      <c r="E55" s="45"/>
      <c r="F55" s="45"/>
      <c r="G55" s="45"/>
      <c r="H55" s="45"/>
      <c r="I55" s="45"/>
      <c r="J55" s="18">
        <v>105606.54</v>
      </c>
      <c r="K55" s="45"/>
      <c r="L55" s="45"/>
      <c r="M55" s="45"/>
      <c r="N55" s="68"/>
    </row>
    <row r="56" spans="1:14" x14ac:dyDescent="0.35">
      <c r="A56" s="69"/>
      <c r="B56" s="45"/>
      <c r="C56" s="46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6"/>
    </row>
    <row r="57" spans="1:14" x14ac:dyDescent="0.35">
      <c r="A57" s="69" t="s">
        <v>72</v>
      </c>
      <c r="B57" s="45"/>
      <c r="C57" s="46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6"/>
    </row>
    <row r="58" spans="1:14" x14ac:dyDescent="0.35">
      <c r="A58" s="9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</row>
    <row r="59" spans="1:14" x14ac:dyDescent="0.35">
      <c r="A59" s="14" t="s">
        <v>73</v>
      </c>
      <c r="B59" s="45"/>
      <c r="C59" s="21">
        <f>D59+F59+G59+H59+K59+L59+M59+N59+I59+J59+E59</f>
        <v>4079902.2100000004</v>
      </c>
      <c r="D59" s="22">
        <f>D11</f>
        <v>0</v>
      </c>
      <c r="E59" s="22">
        <f>E11</f>
        <v>32992.93</v>
      </c>
      <c r="F59" s="18"/>
      <c r="G59" s="18"/>
      <c r="H59" s="18"/>
      <c r="I59" s="18">
        <f>SUM(I15:I58)</f>
        <v>0</v>
      </c>
      <c r="J59" s="18">
        <f>SUM(J15:J58)</f>
        <v>3206801.89</v>
      </c>
      <c r="K59" s="18">
        <f>SUM(K15:K58)</f>
        <v>591627.39</v>
      </c>
      <c r="L59" s="18">
        <f>SUM(L15:L58)</f>
        <v>95000</v>
      </c>
      <c r="M59" s="18">
        <f>SUM(M16:M58)</f>
        <v>0</v>
      </c>
      <c r="N59" s="78">
        <f>SUM(N53:N58)</f>
        <v>153480</v>
      </c>
    </row>
    <row r="60" spans="1:14" x14ac:dyDescent="0.35">
      <c r="A60" s="9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</row>
    <row r="61" spans="1:14" x14ac:dyDescent="0.35">
      <c r="A61" s="9" t="s">
        <v>74</v>
      </c>
      <c r="B61" s="9"/>
      <c r="C61" s="18"/>
      <c r="D61" s="6"/>
      <c r="E61" s="6"/>
      <c r="F61" s="45"/>
      <c r="G61" s="45"/>
      <c r="H61" s="45"/>
      <c r="I61" s="45"/>
      <c r="J61" s="45"/>
      <c r="K61" s="45"/>
      <c r="L61" s="45"/>
      <c r="M61" s="45"/>
      <c r="N61" s="45"/>
    </row>
    <row r="62" spans="1:14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35">
      <c r="A63" s="1"/>
      <c r="B63" s="1"/>
      <c r="C63" s="3">
        <f>C6-C59</f>
        <v>0</v>
      </c>
      <c r="D63" s="3"/>
      <c r="E63" s="3"/>
      <c r="F63" s="1"/>
      <c r="G63" s="1"/>
      <c r="H63" s="1"/>
      <c r="I63" s="1"/>
      <c r="J63" s="71"/>
      <c r="K63" s="1"/>
      <c r="L63" s="1"/>
      <c r="M63" s="1"/>
      <c r="N63" s="1"/>
    </row>
    <row r="64" spans="1:14" x14ac:dyDescent="0.35">
      <c r="A64" s="1"/>
      <c r="B64" s="1"/>
      <c r="C64" s="3"/>
      <c r="D64" s="3"/>
      <c r="E64" s="3"/>
      <c r="F64" s="1"/>
      <c r="G64" s="72"/>
      <c r="H64" s="1"/>
      <c r="I64" s="1"/>
      <c r="J64" s="1"/>
      <c r="K64" s="1"/>
      <c r="L64" s="1"/>
      <c r="M64" s="1"/>
      <c r="N64" s="1"/>
    </row>
    <row r="65" spans="1:14" x14ac:dyDescent="0.35">
      <c r="A65" s="1"/>
      <c r="B65" s="1"/>
      <c r="C65" s="3"/>
      <c r="D65" s="3"/>
      <c r="E65" s="3"/>
      <c r="F65" s="1"/>
      <c r="G65" s="1"/>
      <c r="H65" s="1"/>
      <c r="I65" s="1"/>
      <c r="J65" s="3">
        <f>SUM(K17:K22)+J59</f>
        <v>3387019.08</v>
      </c>
      <c r="K65" s="1"/>
      <c r="L65" s="1"/>
      <c r="M65" s="1"/>
      <c r="N65" s="1"/>
    </row>
    <row r="66" spans="1:14" x14ac:dyDescent="0.35">
      <c r="D66" s="43"/>
      <c r="E66" s="43"/>
    </row>
    <row r="67" spans="1:14" ht="15" thickBot="1" x14ac:dyDescent="0.4">
      <c r="A67" s="73"/>
      <c r="B67" s="73"/>
      <c r="C67" s="73"/>
      <c r="D67" s="74"/>
      <c r="E67" s="74"/>
      <c r="F67" s="73"/>
      <c r="G67" s="73"/>
      <c r="H67" s="73"/>
      <c r="I67" s="73"/>
      <c r="J67" s="73"/>
      <c r="K67" s="73"/>
      <c r="L67" s="73"/>
      <c r="M67" s="73"/>
      <c r="N67" s="73"/>
    </row>
    <row r="68" spans="1:14" x14ac:dyDescent="0.35">
      <c r="D68" s="75"/>
      <c r="E68" s="75"/>
      <c r="J68" s="75"/>
      <c r="K68" s="75"/>
      <c r="N68" s="75"/>
    </row>
  </sheetData>
  <pageMargins left="0" right="0" top="0.15748031496062992" bottom="0.15748031496062992" header="0.31496062992125984" footer="0.31496062992125984"/>
  <pageSetup paperSize="9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F70"/>
  <sheetViews>
    <sheetView tabSelected="1" topLeftCell="A55" workbookViewId="0">
      <selection activeCell="A66" sqref="A66"/>
    </sheetView>
  </sheetViews>
  <sheetFormatPr defaultRowHeight="14.5" x14ac:dyDescent="0.35"/>
  <cols>
    <col min="1" max="1" width="16.81640625" customWidth="1"/>
    <col min="2" max="2" width="7.26953125" customWidth="1"/>
    <col min="3" max="3" width="12.7265625" customWidth="1"/>
    <col min="4" max="4" width="12.08984375" customWidth="1"/>
    <col min="5" max="5" width="10" customWidth="1"/>
    <col min="6" max="6" width="4.54296875" customWidth="1"/>
    <col min="7" max="7" width="5.81640625" customWidth="1"/>
    <col min="8" max="8" width="6.81640625" customWidth="1"/>
    <col min="9" max="9" width="11.36328125" customWidth="1"/>
    <col min="10" max="10" width="12.1796875" customWidth="1"/>
    <col min="11" max="11" width="12" customWidth="1"/>
    <col min="12" max="13" width="9.90625" customWidth="1"/>
    <col min="14" max="14" width="10" customWidth="1"/>
    <col min="15" max="15" width="9.08984375" customWidth="1"/>
    <col min="16" max="16" width="11.7265625" bestFit="1" customWidth="1"/>
    <col min="258" max="258" width="17.54296875" customWidth="1"/>
    <col min="259" max="259" width="12.81640625" customWidth="1"/>
    <col min="260" max="262" width="13.7265625" customWidth="1"/>
    <col min="263" max="263" width="8.453125" customWidth="1"/>
    <col min="264" max="264" width="9.81640625" bestFit="1" customWidth="1"/>
    <col min="265" max="265" width="8.81640625" bestFit="1" customWidth="1"/>
    <col min="266" max="266" width="9.1796875" bestFit="1" customWidth="1"/>
    <col min="267" max="267" width="14.1796875" customWidth="1"/>
    <col min="268" max="268" width="12.1796875" customWidth="1"/>
    <col min="269" max="269" width="11.81640625" customWidth="1"/>
    <col min="270" max="270" width="14.7265625" customWidth="1"/>
    <col min="271" max="271" width="11.54296875" customWidth="1"/>
    <col min="272" max="272" width="11.7265625" bestFit="1" customWidth="1"/>
    <col min="514" max="514" width="17.54296875" customWidth="1"/>
    <col min="515" max="515" width="12.81640625" customWidth="1"/>
    <col min="516" max="518" width="13.7265625" customWidth="1"/>
    <col min="519" max="519" width="8.453125" customWidth="1"/>
    <col min="520" max="520" width="9.81640625" bestFit="1" customWidth="1"/>
    <col min="521" max="521" width="8.81640625" bestFit="1" customWidth="1"/>
    <col min="522" max="522" width="9.1796875" bestFit="1" customWidth="1"/>
    <col min="523" max="523" width="14.1796875" customWidth="1"/>
    <col min="524" max="524" width="12.1796875" customWidth="1"/>
    <col min="525" max="525" width="11.81640625" customWidth="1"/>
    <col min="526" max="526" width="14.7265625" customWidth="1"/>
    <col min="527" max="527" width="11.54296875" customWidth="1"/>
    <col min="528" max="528" width="11.7265625" bestFit="1" customWidth="1"/>
    <col min="770" max="770" width="17.54296875" customWidth="1"/>
    <col min="771" max="771" width="12.81640625" customWidth="1"/>
    <col min="772" max="774" width="13.7265625" customWidth="1"/>
    <col min="775" max="775" width="8.453125" customWidth="1"/>
    <col min="776" max="776" width="9.81640625" bestFit="1" customWidth="1"/>
    <col min="777" max="777" width="8.81640625" bestFit="1" customWidth="1"/>
    <col min="778" max="778" width="9.1796875" bestFit="1" customWidth="1"/>
    <col min="779" max="779" width="14.1796875" customWidth="1"/>
    <col min="780" max="780" width="12.1796875" customWidth="1"/>
    <col min="781" max="781" width="11.81640625" customWidth="1"/>
    <col min="782" max="782" width="14.7265625" customWidth="1"/>
    <col min="783" max="783" width="11.54296875" customWidth="1"/>
    <col min="784" max="784" width="11.7265625" bestFit="1" customWidth="1"/>
    <col min="1026" max="1026" width="17.54296875" customWidth="1"/>
    <col min="1027" max="1027" width="12.81640625" customWidth="1"/>
    <col min="1028" max="1030" width="13.7265625" customWidth="1"/>
    <col min="1031" max="1031" width="8.453125" customWidth="1"/>
    <col min="1032" max="1032" width="9.81640625" bestFit="1" customWidth="1"/>
    <col min="1033" max="1033" width="8.81640625" bestFit="1" customWidth="1"/>
    <col min="1034" max="1034" width="9.1796875" bestFit="1" customWidth="1"/>
    <col min="1035" max="1035" width="14.1796875" customWidth="1"/>
    <col min="1036" max="1036" width="12.1796875" customWidth="1"/>
    <col min="1037" max="1037" width="11.81640625" customWidth="1"/>
    <col min="1038" max="1038" width="14.7265625" customWidth="1"/>
    <col min="1039" max="1039" width="11.54296875" customWidth="1"/>
    <col min="1040" max="1040" width="11.7265625" bestFit="1" customWidth="1"/>
    <col min="1282" max="1282" width="17.54296875" customWidth="1"/>
    <col min="1283" max="1283" width="12.81640625" customWidth="1"/>
    <col min="1284" max="1286" width="13.7265625" customWidth="1"/>
    <col min="1287" max="1287" width="8.453125" customWidth="1"/>
    <col min="1288" max="1288" width="9.81640625" bestFit="1" customWidth="1"/>
    <col min="1289" max="1289" width="8.81640625" bestFit="1" customWidth="1"/>
    <col min="1290" max="1290" width="9.1796875" bestFit="1" customWidth="1"/>
    <col min="1291" max="1291" width="14.1796875" customWidth="1"/>
    <col min="1292" max="1292" width="12.1796875" customWidth="1"/>
    <col min="1293" max="1293" width="11.81640625" customWidth="1"/>
    <col min="1294" max="1294" width="14.7265625" customWidth="1"/>
    <col min="1295" max="1295" width="11.54296875" customWidth="1"/>
    <col min="1296" max="1296" width="11.7265625" bestFit="1" customWidth="1"/>
    <col min="1538" max="1538" width="17.54296875" customWidth="1"/>
    <col min="1539" max="1539" width="12.81640625" customWidth="1"/>
    <col min="1540" max="1542" width="13.7265625" customWidth="1"/>
    <col min="1543" max="1543" width="8.453125" customWidth="1"/>
    <col min="1544" max="1544" width="9.81640625" bestFit="1" customWidth="1"/>
    <col min="1545" max="1545" width="8.81640625" bestFit="1" customWidth="1"/>
    <col min="1546" max="1546" width="9.1796875" bestFit="1" customWidth="1"/>
    <col min="1547" max="1547" width="14.1796875" customWidth="1"/>
    <col min="1548" max="1548" width="12.1796875" customWidth="1"/>
    <col min="1549" max="1549" width="11.81640625" customWidth="1"/>
    <col min="1550" max="1550" width="14.7265625" customWidth="1"/>
    <col min="1551" max="1551" width="11.54296875" customWidth="1"/>
    <col min="1552" max="1552" width="11.7265625" bestFit="1" customWidth="1"/>
    <col min="1794" max="1794" width="17.54296875" customWidth="1"/>
    <col min="1795" max="1795" width="12.81640625" customWidth="1"/>
    <col min="1796" max="1798" width="13.7265625" customWidth="1"/>
    <col min="1799" max="1799" width="8.453125" customWidth="1"/>
    <col min="1800" max="1800" width="9.81640625" bestFit="1" customWidth="1"/>
    <col min="1801" max="1801" width="8.81640625" bestFit="1" customWidth="1"/>
    <col min="1802" max="1802" width="9.1796875" bestFit="1" customWidth="1"/>
    <col min="1803" max="1803" width="14.1796875" customWidth="1"/>
    <col min="1804" max="1804" width="12.1796875" customWidth="1"/>
    <col min="1805" max="1805" width="11.81640625" customWidth="1"/>
    <col min="1806" max="1806" width="14.7265625" customWidth="1"/>
    <col min="1807" max="1807" width="11.54296875" customWidth="1"/>
    <col min="1808" max="1808" width="11.7265625" bestFit="1" customWidth="1"/>
    <col min="2050" max="2050" width="17.54296875" customWidth="1"/>
    <col min="2051" max="2051" width="12.81640625" customWidth="1"/>
    <col min="2052" max="2054" width="13.7265625" customWidth="1"/>
    <col min="2055" max="2055" width="8.453125" customWidth="1"/>
    <col min="2056" max="2056" width="9.81640625" bestFit="1" customWidth="1"/>
    <col min="2057" max="2057" width="8.81640625" bestFit="1" customWidth="1"/>
    <col min="2058" max="2058" width="9.1796875" bestFit="1" customWidth="1"/>
    <col min="2059" max="2059" width="14.1796875" customWidth="1"/>
    <col min="2060" max="2060" width="12.1796875" customWidth="1"/>
    <col min="2061" max="2061" width="11.81640625" customWidth="1"/>
    <col min="2062" max="2062" width="14.7265625" customWidth="1"/>
    <col min="2063" max="2063" width="11.54296875" customWidth="1"/>
    <col min="2064" max="2064" width="11.7265625" bestFit="1" customWidth="1"/>
    <col min="2306" max="2306" width="17.54296875" customWidth="1"/>
    <col min="2307" max="2307" width="12.81640625" customWidth="1"/>
    <col min="2308" max="2310" width="13.7265625" customWidth="1"/>
    <col min="2311" max="2311" width="8.453125" customWidth="1"/>
    <col min="2312" max="2312" width="9.81640625" bestFit="1" customWidth="1"/>
    <col min="2313" max="2313" width="8.81640625" bestFit="1" customWidth="1"/>
    <col min="2314" max="2314" width="9.1796875" bestFit="1" customWidth="1"/>
    <col min="2315" max="2315" width="14.1796875" customWidth="1"/>
    <col min="2316" max="2316" width="12.1796875" customWidth="1"/>
    <col min="2317" max="2317" width="11.81640625" customWidth="1"/>
    <col min="2318" max="2318" width="14.7265625" customWidth="1"/>
    <col min="2319" max="2319" width="11.54296875" customWidth="1"/>
    <col min="2320" max="2320" width="11.7265625" bestFit="1" customWidth="1"/>
    <col min="2562" max="2562" width="17.54296875" customWidth="1"/>
    <col min="2563" max="2563" width="12.81640625" customWidth="1"/>
    <col min="2564" max="2566" width="13.7265625" customWidth="1"/>
    <col min="2567" max="2567" width="8.453125" customWidth="1"/>
    <col min="2568" max="2568" width="9.81640625" bestFit="1" customWidth="1"/>
    <col min="2569" max="2569" width="8.81640625" bestFit="1" customWidth="1"/>
    <col min="2570" max="2570" width="9.1796875" bestFit="1" customWidth="1"/>
    <col min="2571" max="2571" width="14.1796875" customWidth="1"/>
    <col min="2572" max="2572" width="12.1796875" customWidth="1"/>
    <col min="2573" max="2573" width="11.81640625" customWidth="1"/>
    <col min="2574" max="2574" width="14.7265625" customWidth="1"/>
    <col min="2575" max="2575" width="11.54296875" customWidth="1"/>
    <col min="2576" max="2576" width="11.7265625" bestFit="1" customWidth="1"/>
    <col min="2818" max="2818" width="17.54296875" customWidth="1"/>
    <col min="2819" max="2819" width="12.81640625" customWidth="1"/>
    <col min="2820" max="2822" width="13.7265625" customWidth="1"/>
    <col min="2823" max="2823" width="8.453125" customWidth="1"/>
    <col min="2824" max="2824" width="9.81640625" bestFit="1" customWidth="1"/>
    <col min="2825" max="2825" width="8.81640625" bestFit="1" customWidth="1"/>
    <col min="2826" max="2826" width="9.1796875" bestFit="1" customWidth="1"/>
    <col min="2827" max="2827" width="14.1796875" customWidth="1"/>
    <col min="2828" max="2828" width="12.1796875" customWidth="1"/>
    <col min="2829" max="2829" width="11.81640625" customWidth="1"/>
    <col min="2830" max="2830" width="14.7265625" customWidth="1"/>
    <col min="2831" max="2831" width="11.54296875" customWidth="1"/>
    <col min="2832" max="2832" width="11.7265625" bestFit="1" customWidth="1"/>
    <col min="3074" max="3074" width="17.54296875" customWidth="1"/>
    <col min="3075" max="3075" width="12.81640625" customWidth="1"/>
    <col min="3076" max="3078" width="13.7265625" customWidth="1"/>
    <col min="3079" max="3079" width="8.453125" customWidth="1"/>
    <col min="3080" max="3080" width="9.81640625" bestFit="1" customWidth="1"/>
    <col min="3081" max="3081" width="8.81640625" bestFit="1" customWidth="1"/>
    <col min="3082" max="3082" width="9.1796875" bestFit="1" customWidth="1"/>
    <col min="3083" max="3083" width="14.1796875" customWidth="1"/>
    <col min="3084" max="3084" width="12.1796875" customWidth="1"/>
    <col min="3085" max="3085" width="11.81640625" customWidth="1"/>
    <col min="3086" max="3086" width="14.7265625" customWidth="1"/>
    <col min="3087" max="3087" width="11.54296875" customWidth="1"/>
    <col min="3088" max="3088" width="11.7265625" bestFit="1" customWidth="1"/>
    <col min="3330" max="3330" width="17.54296875" customWidth="1"/>
    <col min="3331" max="3331" width="12.81640625" customWidth="1"/>
    <col min="3332" max="3334" width="13.7265625" customWidth="1"/>
    <col min="3335" max="3335" width="8.453125" customWidth="1"/>
    <col min="3336" max="3336" width="9.81640625" bestFit="1" customWidth="1"/>
    <col min="3337" max="3337" width="8.81640625" bestFit="1" customWidth="1"/>
    <col min="3338" max="3338" width="9.1796875" bestFit="1" customWidth="1"/>
    <col min="3339" max="3339" width="14.1796875" customWidth="1"/>
    <col min="3340" max="3340" width="12.1796875" customWidth="1"/>
    <col min="3341" max="3341" width="11.81640625" customWidth="1"/>
    <col min="3342" max="3342" width="14.7265625" customWidth="1"/>
    <col min="3343" max="3343" width="11.54296875" customWidth="1"/>
    <col min="3344" max="3344" width="11.7265625" bestFit="1" customWidth="1"/>
    <col min="3586" max="3586" width="17.54296875" customWidth="1"/>
    <col min="3587" max="3587" width="12.81640625" customWidth="1"/>
    <col min="3588" max="3590" width="13.7265625" customWidth="1"/>
    <col min="3591" max="3591" width="8.453125" customWidth="1"/>
    <col min="3592" max="3592" width="9.81640625" bestFit="1" customWidth="1"/>
    <col min="3593" max="3593" width="8.81640625" bestFit="1" customWidth="1"/>
    <col min="3594" max="3594" width="9.1796875" bestFit="1" customWidth="1"/>
    <col min="3595" max="3595" width="14.1796875" customWidth="1"/>
    <col min="3596" max="3596" width="12.1796875" customWidth="1"/>
    <col min="3597" max="3597" width="11.81640625" customWidth="1"/>
    <col min="3598" max="3598" width="14.7265625" customWidth="1"/>
    <col min="3599" max="3599" width="11.54296875" customWidth="1"/>
    <col min="3600" max="3600" width="11.7265625" bestFit="1" customWidth="1"/>
    <col min="3842" max="3842" width="17.54296875" customWidth="1"/>
    <col min="3843" max="3843" width="12.81640625" customWidth="1"/>
    <col min="3844" max="3846" width="13.7265625" customWidth="1"/>
    <col min="3847" max="3847" width="8.453125" customWidth="1"/>
    <col min="3848" max="3848" width="9.81640625" bestFit="1" customWidth="1"/>
    <col min="3849" max="3849" width="8.81640625" bestFit="1" customWidth="1"/>
    <col min="3850" max="3850" width="9.1796875" bestFit="1" customWidth="1"/>
    <col min="3851" max="3851" width="14.1796875" customWidth="1"/>
    <col min="3852" max="3852" width="12.1796875" customWidth="1"/>
    <col min="3853" max="3853" width="11.81640625" customWidth="1"/>
    <col min="3854" max="3854" width="14.7265625" customWidth="1"/>
    <col min="3855" max="3855" width="11.54296875" customWidth="1"/>
    <col min="3856" max="3856" width="11.7265625" bestFit="1" customWidth="1"/>
    <col min="4098" max="4098" width="17.54296875" customWidth="1"/>
    <col min="4099" max="4099" width="12.81640625" customWidth="1"/>
    <col min="4100" max="4102" width="13.7265625" customWidth="1"/>
    <col min="4103" max="4103" width="8.453125" customWidth="1"/>
    <col min="4104" max="4104" width="9.81640625" bestFit="1" customWidth="1"/>
    <col min="4105" max="4105" width="8.81640625" bestFit="1" customWidth="1"/>
    <col min="4106" max="4106" width="9.1796875" bestFit="1" customWidth="1"/>
    <col min="4107" max="4107" width="14.1796875" customWidth="1"/>
    <col min="4108" max="4108" width="12.1796875" customWidth="1"/>
    <col min="4109" max="4109" width="11.81640625" customWidth="1"/>
    <col min="4110" max="4110" width="14.7265625" customWidth="1"/>
    <col min="4111" max="4111" width="11.54296875" customWidth="1"/>
    <col min="4112" max="4112" width="11.7265625" bestFit="1" customWidth="1"/>
    <col min="4354" max="4354" width="17.54296875" customWidth="1"/>
    <col min="4355" max="4355" width="12.81640625" customWidth="1"/>
    <col min="4356" max="4358" width="13.7265625" customWidth="1"/>
    <col min="4359" max="4359" width="8.453125" customWidth="1"/>
    <col min="4360" max="4360" width="9.81640625" bestFit="1" customWidth="1"/>
    <col min="4361" max="4361" width="8.81640625" bestFit="1" customWidth="1"/>
    <col min="4362" max="4362" width="9.1796875" bestFit="1" customWidth="1"/>
    <col min="4363" max="4363" width="14.1796875" customWidth="1"/>
    <col min="4364" max="4364" width="12.1796875" customWidth="1"/>
    <col min="4365" max="4365" width="11.81640625" customWidth="1"/>
    <col min="4366" max="4366" width="14.7265625" customWidth="1"/>
    <col min="4367" max="4367" width="11.54296875" customWidth="1"/>
    <col min="4368" max="4368" width="11.7265625" bestFit="1" customWidth="1"/>
    <col min="4610" max="4610" width="17.54296875" customWidth="1"/>
    <col min="4611" max="4611" width="12.81640625" customWidth="1"/>
    <col min="4612" max="4614" width="13.7265625" customWidth="1"/>
    <col min="4615" max="4615" width="8.453125" customWidth="1"/>
    <col min="4616" max="4616" width="9.81640625" bestFit="1" customWidth="1"/>
    <col min="4617" max="4617" width="8.81640625" bestFit="1" customWidth="1"/>
    <col min="4618" max="4618" width="9.1796875" bestFit="1" customWidth="1"/>
    <col min="4619" max="4619" width="14.1796875" customWidth="1"/>
    <col min="4620" max="4620" width="12.1796875" customWidth="1"/>
    <col min="4621" max="4621" width="11.81640625" customWidth="1"/>
    <col min="4622" max="4622" width="14.7265625" customWidth="1"/>
    <col min="4623" max="4623" width="11.54296875" customWidth="1"/>
    <col min="4624" max="4624" width="11.7265625" bestFit="1" customWidth="1"/>
    <col min="4866" max="4866" width="17.54296875" customWidth="1"/>
    <col min="4867" max="4867" width="12.81640625" customWidth="1"/>
    <col min="4868" max="4870" width="13.7265625" customWidth="1"/>
    <col min="4871" max="4871" width="8.453125" customWidth="1"/>
    <col min="4872" max="4872" width="9.81640625" bestFit="1" customWidth="1"/>
    <col min="4873" max="4873" width="8.81640625" bestFit="1" customWidth="1"/>
    <col min="4874" max="4874" width="9.1796875" bestFit="1" customWidth="1"/>
    <col min="4875" max="4875" width="14.1796875" customWidth="1"/>
    <col min="4876" max="4876" width="12.1796875" customWidth="1"/>
    <col min="4877" max="4877" width="11.81640625" customWidth="1"/>
    <col min="4878" max="4878" width="14.7265625" customWidth="1"/>
    <col min="4879" max="4879" width="11.54296875" customWidth="1"/>
    <col min="4880" max="4880" width="11.7265625" bestFit="1" customWidth="1"/>
    <col min="5122" max="5122" width="17.54296875" customWidth="1"/>
    <col min="5123" max="5123" width="12.81640625" customWidth="1"/>
    <col min="5124" max="5126" width="13.7265625" customWidth="1"/>
    <col min="5127" max="5127" width="8.453125" customWidth="1"/>
    <col min="5128" max="5128" width="9.81640625" bestFit="1" customWidth="1"/>
    <col min="5129" max="5129" width="8.81640625" bestFit="1" customWidth="1"/>
    <col min="5130" max="5130" width="9.1796875" bestFit="1" customWidth="1"/>
    <col min="5131" max="5131" width="14.1796875" customWidth="1"/>
    <col min="5132" max="5132" width="12.1796875" customWidth="1"/>
    <col min="5133" max="5133" width="11.81640625" customWidth="1"/>
    <col min="5134" max="5134" width="14.7265625" customWidth="1"/>
    <col min="5135" max="5135" width="11.54296875" customWidth="1"/>
    <col min="5136" max="5136" width="11.7265625" bestFit="1" customWidth="1"/>
    <col min="5378" max="5378" width="17.54296875" customWidth="1"/>
    <col min="5379" max="5379" width="12.81640625" customWidth="1"/>
    <col min="5380" max="5382" width="13.7265625" customWidth="1"/>
    <col min="5383" max="5383" width="8.453125" customWidth="1"/>
    <col min="5384" max="5384" width="9.81640625" bestFit="1" customWidth="1"/>
    <col min="5385" max="5385" width="8.81640625" bestFit="1" customWidth="1"/>
    <col min="5386" max="5386" width="9.1796875" bestFit="1" customWidth="1"/>
    <col min="5387" max="5387" width="14.1796875" customWidth="1"/>
    <col min="5388" max="5388" width="12.1796875" customWidth="1"/>
    <col min="5389" max="5389" width="11.81640625" customWidth="1"/>
    <col min="5390" max="5390" width="14.7265625" customWidth="1"/>
    <col min="5391" max="5391" width="11.54296875" customWidth="1"/>
    <col min="5392" max="5392" width="11.7265625" bestFit="1" customWidth="1"/>
    <col min="5634" max="5634" width="17.54296875" customWidth="1"/>
    <col min="5635" max="5635" width="12.81640625" customWidth="1"/>
    <col min="5636" max="5638" width="13.7265625" customWidth="1"/>
    <col min="5639" max="5639" width="8.453125" customWidth="1"/>
    <col min="5640" max="5640" width="9.81640625" bestFit="1" customWidth="1"/>
    <col min="5641" max="5641" width="8.81640625" bestFit="1" customWidth="1"/>
    <col min="5642" max="5642" width="9.1796875" bestFit="1" customWidth="1"/>
    <col min="5643" max="5643" width="14.1796875" customWidth="1"/>
    <col min="5644" max="5644" width="12.1796875" customWidth="1"/>
    <col min="5645" max="5645" width="11.81640625" customWidth="1"/>
    <col min="5646" max="5646" width="14.7265625" customWidth="1"/>
    <col min="5647" max="5647" width="11.54296875" customWidth="1"/>
    <col min="5648" max="5648" width="11.7265625" bestFit="1" customWidth="1"/>
    <col min="5890" max="5890" width="17.54296875" customWidth="1"/>
    <col min="5891" max="5891" width="12.81640625" customWidth="1"/>
    <col min="5892" max="5894" width="13.7265625" customWidth="1"/>
    <col min="5895" max="5895" width="8.453125" customWidth="1"/>
    <col min="5896" max="5896" width="9.81640625" bestFit="1" customWidth="1"/>
    <col min="5897" max="5897" width="8.81640625" bestFit="1" customWidth="1"/>
    <col min="5898" max="5898" width="9.1796875" bestFit="1" customWidth="1"/>
    <col min="5899" max="5899" width="14.1796875" customWidth="1"/>
    <col min="5900" max="5900" width="12.1796875" customWidth="1"/>
    <col min="5901" max="5901" width="11.81640625" customWidth="1"/>
    <col min="5902" max="5902" width="14.7265625" customWidth="1"/>
    <col min="5903" max="5903" width="11.54296875" customWidth="1"/>
    <col min="5904" max="5904" width="11.7265625" bestFit="1" customWidth="1"/>
    <col min="6146" max="6146" width="17.54296875" customWidth="1"/>
    <col min="6147" max="6147" width="12.81640625" customWidth="1"/>
    <col min="6148" max="6150" width="13.7265625" customWidth="1"/>
    <col min="6151" max="6151" width="8.453125" customWidth="1"/>
    <col min="6152" max="6152" width="9.81640625" bestFit="1" customWidth="1"/>
    <col min="6153" max="6153" width="8.81640625" bestFit="1" customWidth="1"/>
    <col min="6154" max="6154" width="9.1796875" bestFit="1" customWidth="1"/>
    <col min="6155" max="6155" width="14.1796875" customWidth="1"/>
    <col min="6156" max="6156" width="12.1796875" customWidth="1"/>
    <col min="6157" max="6157" width="11.81640625" customWidth="1"/>
    <col min="6158" max="6158" width="14.7265625" customWidth="1"/>
    <col min="6159" max="6159" width="11.54296875" customWidth="1"/>
    <col min="6160" max="6160" width="11.7265625" bestFit="1" customWidth="1"/>
    <col min="6402" max="6402" width="17.54296875" customWidth="1"/>
    <col min="6403" max="6403" width="12.81640625" customWidth="1"/>
    <col min="6404" max="6406" width="13.7265625" customWidth="1"/>
    <col min="6407" max="6407" width="8.453125" customWidth="1"/>
    <col min="6408" max="6408" width="9.81640625" bestFit="1" customWidth="1"/>
    <col min="6409" max="6409" width="8.81640625" bestFit="1" customWidth="1"/>
    <col min="6410" max="6410" width="9.1796875" bestFit="1" customWidth="1"/>
    <col min="6411" max="6411" width="14.1796875" customWidth="1"/>
    <col min="6412" max="6412" width="12.1796875" customWidth="1"/>
    <col min="6413" max="6413" width="11.81640625" customWidth="1"/>
    <col min="6414" max="6414" width="14.7265625" customWidth="1"/>
    <col min="6415" max="6415" width="11.54296875" customWidth="1"/>
    <col min="6416" max="6416" width="11.7265625" bestFit="1" customWidth="1"/>
    <col min="6658" max="6658" width="17.54296875" customWidth="1"/>
    <col min="6659" max="6659" width="12.81640625" customWidth="1"/>
    <col min="6660" max="6662" width="13.7265625" customWidth="1"/>
    <col min="6663" max="6663" width="8.453125" customWidth="1"/>
    <col min="6664" max="6664" width="9.81640625" bestFit="1" customWidth="1"/>
    <col min="6665" max="6665" width="8.81640625" bestFit="1" customWidth="1"/>
    <col min="6666" max="6666" width="9.1796875" bestFit="1" customWidth="1"/>
    <col min="6667" max="6667" width="14.1796875" customWidth="1"/>
    <col min="6668" max="6668" width="12.1796875" customWidth="1"/>
    <col min="6669" max="6669" width="11.81640625" customWidth="1"/>
    <col min="6670" max="6670" width="14.7265625" customWidth="1"/>
    <col min="6671" max="6671" width="11.54296875" customWidth="1"/>
    <col min="6672" max="6672" width="11.7265625" bestFit="1" customWidth="1"/>
    <col min="6914" max="6914" width="17.54296875" customWidth="1"/>
    <col min="6915" max="6915" width="12.81640625" customWidth="1"/>
    <col min="6916" max="6918" width="13.7265625" customWidth="1"/>
    <col min="6919" max="6919" width="8.453125" customWidth="1"/>
    <col min="6920" max="6920" width="9.81640625" bestFit="1" customWidth="1"/>
    <col min="6921" max="6921" width="8.81640625" bestFit="1" customWidth="1"/>
    <col min="6922" max="6922" width="9.1796875" bestFit="1" customWidth="1"/>
    <col min="6923" max="6923" width="14.1796875" customWidth="1"/>
    <col min="6924" max="6924" width="12.1796875" customWidth="1"/>
    <col min="6925" max="6925" width="11.81640625" customWidth="1"/>
    <col min="6926" max="6926" width="14.7265625" customWidth="1"/>
    <col min="6927" max="6927" width="11.54296875" customWidth="1"/>
    <col min="6928" max="6928" width="11.7265625" bestFit="1" customWidth="1"/>
    <col min="7170" max="7170" width="17.54296875" customWidth="1"/>
    <col min="7171" max="7171" width="12.81640625" customWidth="1"/>
    <col min="7172" max="7174" width="13.7265625" customWidth="1"/>
    <col min="7175" max="7175" width="8.453125" customWidth="1"/>
    <col min="7176" max="7176" width="9.81640625" bestFit="1" customWidth="1"/>
    <col min="7177" max="7177" width="8.81640625" bestFit="1" customWidth="1"/>
    <col min="7178" max="7178" width="9.1796875" bestFit="1" customWidth="1"/>
    <col min="7179" max="7179" width="14.1796875" customWidth="1"/>
    <col min="7180" max="7180" width="12.1796875" customWidth="1"/>
    <col min="7181" max="7181" width="11.81640625" customWidth="1"/>
    <col min="7182" max="7182" width="14.7265625" customWidth="1"/>
    <col min="7183" max="7183" width="11.54296875" customWidth="1"/>
    <col min="7184" max="7184" width="11.7265625" bestFit="1" customWidth="1"/>
    <col min="7426" max="7426" width="17.54296875" customWidth="1"/>
    <col min="7427" max="7427" width="12.81640625" customWidth="1"/>
    <col min="7428" max="7430" width="13.7265625" customWidth="1"/>
    <col min="7431" max="7431" width="8.453125" customWidth="1"/>
    <col min="7432" max="7432" width="9.81640625" bestFit="1" customWidth="1"/>
    <col min="7433" max="7433" width="8.81640625" bestFit="1" customWidth="1"/>
    <col min="7434" max="7434" width="9.1796875" bestFit="1" customWidth="1"/>
    <col min="7435" max="7435" width="14.1796875" customWidth="1"/>
    <col min="7436" max="7436" width="12.1796875" customWidth="1"/>
    <col min="7437" max="7437" width="11.81640625" customWidth="1"/>
    <col min="7438" max="7438" width="14.7265625" customWidth="1"/>
    <col min="7439" max="7439" width="11.54296875" customWidth="1"/>
    <col min="7440" max="7440" width="11.7265625" bestFit="1" customWidth="1"/>
    <col min="7682" max="7682" width="17.54296875" customWidth="1"/>
    <col min="7683" max="7683" width="12.81640625" customWidth="1"/>
    <col min="7684" max="7686" width="13.7265625" customWidth="1"/>
    <col min="7687" max="7687" width="8.453125" customWidth="1"/>
    <col min="7688" max="7688" width="9.81640625" bestFit="1" customWidth="1"/>
    <col min="7689" max="7689" width="8.81640625" bestFit="1" customWidth="1"/>
    <col min="7690" max="7690" width="9.1796875" bestFit="1" customWidth="1"/>
    <col min="7691" max="7691" width="14.1796875" customWidth="1"/>
    <col min="7692" max="7692" width="12.1796875" customWidth="1"/>
    <col min="7693" max="7693" width="11.81640625" customWidth="1"/>
    <col min="7694" max="7694" width="14.7265625" customWidth="1"/>
    <col min="7695" max="7695" width="11.54296875" customWidth="1"/>
    <col min="7696" max="7696" width="11.7265625" bestFit="1" customWidth="1"/>
    <col min="7938" max="7938" width="17.54296875" customWidth="1"/>
    <col min="7939" max="7939" width="12.81640625" customWidth="1"/>
    <col min="7940" max="7942" width="13.7265625" customWidth="1"/>
    <col min="7943" max="7943" width="8.453125" customWidth="1"/>
    <col min="7944" max="7944" width="9.81640625" bestFit="1" customWidth="1"/>
    <col min="7945" max="7945" width="8.81640625" bestFit="1" customWidth="1"/>
    <col min="7946" max="7946" width="9.1796875" bestFit="1" customWidth="1"/>
    <col min="7947" max="7947" width="14.1796875" customWidth="1"/>
    <col min="7948" max="7948" width="12.1796875" customWidth="1"/>
    <col min="7949" max="7949" width="11.81640625" customWidth="1"/>
    <col min="7950" max="7950" width="14.7265625" customWidth="1"/>
    <col min="7951" max="7951" width="11.54296875" customWidth="1"/>
    <col min="7952" max="7952" width="11.7265625" bestFit="1" customWidth="1"/>
    <col min="8194" max="8194" width="17.54296875" customWidth="1"/>
    <col min="8195" max="8195" width="12.81640625" customWidth="1"/>
    <col min="8196" max="8198" width="13.7265625" customWidth="1"/>
    <col min="8199" max="8199" width="8.453125" customWidth="1"/>
    <col min="8200" max="8200" width="9.81640625" bestFit="1" customWidth="1"/>
    <col min="8201" max="8201" width="8.81640625" bestFit="1" customWidth="1"/>
    <col min="8202" max="8202" width="9.1796875" bestFit="1" customWidth="1"/>
    <col min="8203" max="8203" width="14.1796875" customWidth="1"/>
    <col min="8204" max="8204" width="12.1796875" customWidth="1"/>
    <col min="8205" max="8205" width="11.81640625" customWidth="1"/>
    <col min="8206" max="8206" width="14.7265625" customWidth="1"/>
    <col min="8207" max="8207" width="11.54296875" customWidth="1"/>
    <col min="8208" max="8208" width="11.7265625" bestFit="1" customWidth="1"/>
    <col min="8450" max="8450" width="17.54296875" customWidth="1"/>
    <col min="8451" max="8451" width="12.81640625" customWidth="1"/>
    <col min="8452" max="8454" width="13.7265625" customWidth="1"/>
    <col min="8455" max="8455" width="8.453125" customWidth="1"/>
    <col min="8456" max="8456" width="9.81640625" bestFit="1" customWidth="1"/>
    <col min="8457" max="8457" width="8.81640625" bestFit="1" customWidth="1"/>
    <col min="8458" max="8458" width="9.1796875" bestFit="1" customWidth="1"/>
    <col min="8459" max="8459" width="14.1796875" customWidth="1"/>
    <col min="8460" max="8460" width="12.1796875" customWidth="1"/>
    <col min="8461" max="8461" width="11.81640625" customWidth="1"/>
    <col min="8462" max="8462" width="14.7265625" customWidth="1"/>
    <col min="8463" max="8463" width="11.54296875" customWidth="1"/>
    <col min="8464" max="8464" width="11.7265625" bestFit="1" customWidth="1"/>
    <col min="8706" max="8706" width="17.54296875" customWidth="1"/>
    <col min="8707" max="8707" width="12.81640625" customWidth="1"/>
    <col min="8708" max="8710" width="13.7265625" customWidth="1"/>
    <col min="8711" max="8711" width="8.453125" customWidth="1"/>
    <col min="8712" max="8712" width="9.81640625" bestFit="1" customWidth="1"/>
    <col min="8713" max="8713" width="8.81640625" bestFit="1" customWidth="1"/>
    <col min="8714" max="8714" width="9.1796875" bestFit="1" customWidth="1"/>
    <col min="8715" max="8715" width="14.1796875" customWidth="1"/>
    <col min="8716" max="8716" width="12.1796875" customWidth="1"/>
    <col min="8717" max="8717" width="11.81640625" customWidth="1"/>
    <col min="8718" max="8718" width="14.7265625" customWidth="1"/>
    <col min="8719" max="8719" width="11.54296875" customWidth="1"/>
    <col min="8720" max="8720" width="11.7265625" bestFit="1" customWidth="1"/>
    <col min="8962" max="8962" width="17.54296875" customWidth="1"/>
    <col min="8963" max="8963" width="12.81640625" customWidth="1"/>
    <col min="8964" max="8966" width="13.7265625" customWidth="1"/>
    <col min="8967" max="8967" width="8.453125" customWidth="1"/>
    <col min="8968" max="8968" width="9.81640625" bestFit="1" customWidth="1"/>
    <col min="8969" max="8969" width="8.81640625" bestFit="1" customWidth="1"/>
    <col min="8970" max="8970" width="9.1796875" bestFit="1" customWidth="1"/>
    <col min="8971" max="8971" width="14.1796875" customWidth="1"/>
    <col min="8972" max="8972" width="12.1796875" customWidth="1"/>
    <col min="8973" max="8973" width="11.81640625" customWidth="1"/>
    <col min="8974" max="8974" width="14.7265625" customWidth="1"/>
    <col min="8975" max="8975" width="11.54296875" customWidth="1"/>
    <col min="8976" max="8976" width="11.7265625" bestFit="1" customWidth="1"/>
    <col min="9218" max="9218" width="17.54296875" customWidth="1"/>
    <col min="9219" max="9219" width="12.81640625" customWidth="1"/>
    <col min="9220" max="9222" width="13.7265625" customWidth="1"/>
    <col min="9223" max="9223" width="8.453125" customWidth="1"/>
    <col min="9224" max="9224" width="9.81640625" bestFit="1" customWidth="1"/>
    <col min="9225" max="9225" width="8.81640625" bestFit="1" customWidth="1"/>
    <col min="9226" max="9226" width="9.1796875" bestFit="1" customWidth="1"/>
    <col min="9227" max="9227" width="14.1796875" customWidth="1"/>
    <col min="9228" max="9228" width="12.1796875" customWidth="1"/>
    <col min="9229" max="9229" width="11.81640625" customWidth="1"/>
    <col min="9230" max="9230" width="14.7265625" customWidth="1"/>
    <col min="9231" max="9231" width="11.54296875" customWidth="1"/>
    <col min="9232" max="9232" width="11.7265625" bestFit="1" customWidth="1"/>
    <col min="9474" max="9474" width="17.54296875" customWidth="1"/>
    <col min="9475" max="9475" width="12.81640625" customWidth="1"/>
    <col min="9476" max="9478" width="13.7265625" customWidth="1"/>
    <col min="9479" max="9479" width="8.453125" customWidth="1"/>
    <col min="9480" max="9480" width="9.81640625" bestFit="1" customWidth="1"/>
    <col min="9481" max="9481" width="8.81640625" bestFit="1" customWidth="1"/>
    <col min="9482" max="9482" width="9.1796875" bestFit="1" customWidth="1"/>
    <col min="9483" max="9483" width="14.1796875" customWidth="1"/>
    <col min="9484" max="9484" width="12.1796875" customWidth="1"/>
    <col min="9485" max="9485" width="11.81640625" customWidth="1"/>
    <col min="9486" max="9486" width="14.7265625" customWidth="1"/>
    <col min="9487" max="9487" width="11.54296875" customWidth="1"/>
    <col min="9488" max="9488" width="11.7265625" bestFit="1" customWidth="1"/>
    <col min="9730" max="9730" width="17.54296875" customWidth="1"/>
    <col min="9731" max="9731" width="12.81640625" customWidth="1"/>
    <col min="9732" max="9734" width="13.7265625" customWidth="1"/>
    <col min="9735" max="9735" width="8.453125" customWidth="1"/>
    <col min="9736" max="9736" width="9.81640625" bestFit="1" customWidth="1"/>
    <col min="9737" max="9737" width="8.81640625" bestFit="1" customWidth="1"/>
    <col min="9738" max="9738" width="9.1796875" bestFit="1" customWidth="1"/>
    <col min="9739" max="9739" width="14.1796875" customWidth="1"/>
    <col min="9740" max="9740" width="12.1796875" customWidth="1"/>
    <col min="9741" max="9741" width="11.81640625" customWidth="1"/>
    <col min="9742" max="9742" width="14.7265625" customWidth="1"/>
    <col min="9743" max="9743" width="11.54296875" customWidth="1"/>
    <col min="9744" max="9744" width="11.7265625" bestFit="1" customWidth="1"/>
    <col min="9986" max="9986" width="17.54296875" customWidth="1"/>
    <col min="9987" max="9987" width="12.81640625" customWidth="1"/>
    <col min="9988" max="9990" width="13.7265625" customWidth="1"/>
    <col min="9991" max="9991" width="8.453125" customWidth="1"/>
    <col min="9992" max="9992" width="9.81640625" bestFit="1" customWidth="1"/>
    <col min="9993" max="9993" width="8.81640625" bestFit="1" customWidth="1"/>
    <col min="9994" max="9994" width="9.1796875" bestFit="1" customWidth="1"/>
    <col min="9995" max="9995" width="14.1796875" customWidth="1"/>
    <col min="9996" max="9996" width="12.1796875" customWidth="1"/>
    <col min="9997" max="9997" width="11.81640625" customWidth="1"/>
    <col min="9998" max="9998" width="14.7265625" customWidth="1"/>
    <col min="9999" max="9999" width="11.54296875" customWidth="1"/>
    <col min="10000" max="10000" width="11.7265625" bestFit="1" customWidth="1"/>
    <col min="10242" max="10242" width="17.54296875" customWidth="1"/>
    <col min="10243" max="10243" width="12.81640625" customWidth="1"/>
    <col min="10244" max="10246" width="13.7265625" customWidth="1"/>
    <col min="10247" max="10247" width="8.453125" customWidth="1"/>
    <col min="10248" max="10248" width="9.81640625" bestFit="1" customWidth="1"/>
    <col min="10249" max="10249" width="8.81640625" bestFit="1" customWidth="1"/>
    <col min="10250" max="10250" width="9.1796875" bestFit="1" customWidth="1"/>
    <col min="10251" max="10251" width="14.1796875" customWidth="1"/>
    <col min="10252" max="10252" width="12.1796875" customWidth="1"/>
    <col min="10253" max="10253" width="11.81640625" customWidth="1"/>
    <col min="10254" max="10254" width="14.7265625" customWidth="1"/>
    <col min="10255" max="10255" width="11.54296875" customWidth="1"/>
    <col min="10256" max="10256" width="11.7265625" bestFit="1" customWidth="1"/>
    <col min="10498" max="10498" width="17.54296875" customWidth="1"/>
    <col min="10499" max="10499" width="12.81640625" customWidth="1"/>
    <col min="10500" max="10502" width="13.7265625" customWidth="1"/>
    <col min="10503" max="10503" width="8.453125" customWidth="1"/>
    <col min="10504" max="10504" width="9.81640625" bestFit="1" customWidth="1"/>
    <col min="10505" max="10505" width="8.81640625" bestFit="1" customWidth="1"/>
    <col min="10506" max="10506" width="9.1796875" bestFit="1" customWidth="1"/>
    <col min="10507" max="10507" width="14.1796875" customWidth="1"/>
    <col min="10508" max="10508" width="12.1796875" customWidth="1"/>
    <col min="10509" max="10509" width="11.81640625" customWidth="1"/>
    <col min="10510" max="10510" width="14.7265625" customWidth="1"/>
    <col min="10511" max="10511" width="11.54296875" customWidth="1"/>
    <col min="10512" max="10512" width="11.7265625" bestFit="1" customWidth="1"/>
    <col min="10754" max="10754" width="17.54296875" customWidth="1"/>
    <col min="10755" max="10755" width="12.81640625" customWidth="1"/>
    <col min="10756" max="10758" width="13.7265625" customWidth="1"/>
    <col min="10759" max="10759" width="8.453125" customWidth="1"/>
    <col min="10760" max="10760" width="9.81640625" bestFit="1" customWidth="1"/>
    <col min="10761" max="10761" width="8.81640625" bestFit="1" customWidth="1"/>
    <col min="10762" max="10762" width="9.1796875" bestFit="1" customWidth="1"/>
    <col min="10763" max="10763" width="14.1796875" customWidth="1"/>
    <col min="10764" max="10764" width="12.1796875" customWidth="1"/>
    <col min="10765" max="10765" width="11.81640625" customWidth="1"/>
    <col min="10766" max="10766" width="14.7265625" customWidth="1"/>
    <col min="10767" max="10767" width="11.54296875" customWidth="1"/>
    <col min="10768" max="10768" width="11.7265625" bestFit="1" customWidth="1"/>
    <col min="11010" max="11010" width="17.54296875" customWidth="1"/>
    <col min="11011" max="11011" width="12.81640625" customWidth="1"/>
    <col min="11012" max="11014" width="13.7265625" customWidth="1"/>
    <col min="11015" max="11015" width="8.453125" customWidth="1"/>
    <col min="11016" max="11016" width="9.81640625" bestFit="1" customWidth="1"/>
    <col min="11017" max="11017" width="8.81640625" bestFit="1" customWidth="1"/>
    <col min="11018" max="11018" width="9.1796875" bestFit="1" customWidth="1"/>
    <col min="11019" max="11019" width="14.1796875" customWidth="1"/>
    <col min="11020" max="11020" width="12.1796875" customWidth="1"/>
    <col min="11021" max="11021" width="11.81640625" customWidth="1"/>
    <col min="11022" max="11022" width="14.7265625" customWidth="1"/>
    <col min="11023" max="11023" width="11.54296875" customWidth="1"/>
    <col min="11024" max="11024" width="11.7265625" bestFit="1" customWidth="1"/>
    <col min="11266" max="11266" width="17.54296875" customWidth="1"/>
    <col min="11267" max="11267" width="12.81640625" customWidth="1"/>
    <col min="11268" max="11270" width="13.7265625" customWidth="1"/>
    <col min="11271" max="11271" width="8.453125" customWidth="1"/>
    <col min="11272" max="11272" width="9.81640625" bestFit="1" customWidth="1"/>
    <col min="11273" max="11273" width="8.81640625" bestFit="1" customWidth="1"/>
    <col min="11274" max="11274" width="9.1796875" bestFit="1" customWidth="1"/>
    <col min="11275" max="11275" width="14.1796875" customWidth="1"/>
    <col min="11276" max="11276" width="12.1796875" customWidth="1"/>
    <col min="11277" max="11277" width="11.81640625" customWidth="1"/>
    <col min="11278" max="11278" width="14.7265625" customWidth="1"/>
    <col min="11279" max="11279" width="11.54296875" customWidth="1"/>
    <col min="11280" max="11280" width="11.7265625" bestFit="1" customWidth="1"/>
    <col min="11522" max="11522" width="17.54296875" customWidth="1"/>
    <col min="11523" max="11523" width="12.81640625" customWidth="1"/>
    <col min="11524" max="11526" width="13.7265625" customWidth="1"/>
    <col min="11527" max="11527" width="8.453125" customWidth="1"/>
    <col min="11528" max="11528" width="9.81640625" bestFit="1" customWidth="1"/>
    <col min="11529" max="11529" width="8.81640625" bestFit="1" customWidth="1"/>
    <col min="11530" max="11530" width="9.1796875" bestFit="1" customWidth="1"/>
    <col min="11531" max="11531" width="14.1796875" customWidth="1"/>
    <col min="11532" max="11532" width="12.1796875" customWidth="1"/>
    <col min="11533" max="11533" width="11.81640625" customWidth="1"/>
    <col min="11534" max="11534" width="14.7265625" customWidth="1"/>
    <col min="11535" max="11535" width="11.54296875" customWidth="1"/>
    <col min="11536" max="11536" width="11.7265625" bestFit="1" customWidth="1"/>
    <col min="11778" max="11778" width="17.54296875" customWidth="1"/>
    <col min="11779" max="11779" width="12.81640625" customWidth="1"/>
    <col min="11780" max="11782" width="13.7265625" customWidth="1"/>
    <col min="11783" max="11783" width="8.453125" customWidth="1"/>
    <col min="11784" max="11784" width="9.81640625" bestFit="1" customWidth="1"/>
    <col min="11785" max="11785" width="8.81640625" bestFit="1" customWidth="1"/>
    <col min="11786" max="11786" width="9.1796875" bestFit="1" customWidth="1"/>
    <col min="11787" max="11787" width="14.1796875" customWidth="1"/>
    <col min="11788" max="11788" width="12.1796875" customWidth="1"/>
    <col min="11789" max="11789" width="11.81640625" customWidth="1"/>
    <col min="11790" max="11790" width="14.7265625" customWidth="1"/>
    <col min="11791" max="11791" width="11.54296875" customWidth="1"/>
    <col min="11792" max="11792" width="11.7265625" bestFit="1" customWidth="1"/>
    <col min="12034" max="12034" width="17.54296875" customWidth="1"/>
    <col min="12035" max="12035" width="12.81640625" customWidth="1"/>
    <col min="12036" max="12038" width="13.7265625" customWidth="1"/>
    <col min="12039" max="12039" width="8.453125" customWidth="1"/>
    <col min="12040" max="12040" width="9.81640625" bestFit="1" customWidth="1"/>
    <col min="12041" max="12041" width="8.81640625" bestFit="1" customWidth="1"/>
    <col min="12042" max="12042" width="9.1796875" bestFit="1" customWidth="1"/>
    <col min="12043" max="12043" width="14.1796875" customWidth="1"/>
    <col min="12044" max="12044" width="12.1796875" customWidth="1"/>
    <col min="12045" max="12045" width="11.81640625" customWidth="1"/>
    <col min="12046" max="12046" width="14.7265625" customWidth="1"/>
    <col min="12047" max="12047" width="11.54296875" customWidth="1"/>
    <col min="12048" max="12048" width="11.7265625" bestFit="1" customWidth="1"/>
    <col min="12290" max="12290" width="17.54296875" customWidth="1"/>
    <col min="12291" max="12291" width="12.81640625" customWidth="1"/>
    <col min="12292" max="12294" width="13.7265625" customWidth="1"/>
    <col min="12295" max="12295" width="8.453125" customWidth="1"/>
    <col min="12296" max="12296" width="9.81640625" bestFit="1" customWidth="1"/>
    <col min="12297" max="12297" width="8.81640625" bestFit="1" customWidth="1"/>
    <col min="12298" max="12298" width="9.1796875" bestFit="1" customWidth="1"/>
    <col min="12299" max="12299" width="14.1796875" customWidth="1"/>
    <col min="12300" max="12300" width="12.1796875" customWidth="1"/>
    <col min="12301" max="12301" width="11.81640625" customWidth="1"/>
    <col min="12302" max="12302" width="14.7265625" customWidth="1"/>
    <col min="12303" max="12303" width="11.54296875" customWidth="1"/>
    <col min="12304" max="12304" width="11.7265625" bestFit="1" customWidth="1"/>
    <col min="12546" max="12546" width="17.54296875" customWidth="1"/>
    <col min="12547" max="12547" width="12.81640625" customWidth="1"/>
    <col min="12548" max="12550" width="13.7265625" customWidth="1"/>
    <col min="12551" max="12551" width="8.453125" customWidth="1"/>
    <col min="12552" max="12552" width="9.81640625" bestFit="1" customWidth="1"/>
    <col min="12553" max="12553" width="8.81640625" bestFit="1" customWidth="1"/>
    <col min="12554" max="12554" width="9.1796875" bestFit="1" customWidth="1"/>
    <col min="12555" max="12555" width="14.1796875" customWidth="1"/>
    <col min="12556" max="12556" width="12.1796875" customWidth="1"/>
    <col min="12557" max="12557" width="11.81640625" customWidth="1"/>
    <col min="12558" max="12558" width="14.7265625" customWidth="1"/>
    <col min="12559" max="12559" width="11.54296875" customWidth="1"/>
    <col min="12560" max="12560" width="11.7265625" bestFit="1" customWidth="1"/>
    <col min="12802" max="12802" width="17.54296875" customWidth="1"/>
    <col min="12803" max="12803" width="12.81640625" customWidth="1"/>
    <col min="12804" max="12806" width="13.7265625" customWidth="1"/>
    <col min="12807" max="12807" width="8.453125" customWidth="1"/>
    <col min="12808" max="12808" width="9.81640625" bestFit="1" customWidth="1"/>
    <col min="12809" max="12809" width="8.81640625" bestFit="1" customWidth="1"/>
    <col min="12810" max="12810" width="9.1796875" bestFit="1" customWidth="1"/>
    <col min="12811" max="12811" width="14.1796875" customWidth="1"/>
    <col min="12812" max="12812" width="12.1796875" customWidth="1"/>
    <col min="12813" max="12813" width="11.81640625" customWidth="1"/>
    <col min="12814" max="12814" width="14.7265625" customWidth="1"/>
    <col min="12815" max="12815" width="11.54296875" customWidth="1"/>
    <col min="12816" max="12816" width="11.7265625" bestFit="1" customWidth="1"/>
    <col min="13058" max="13058" width="17.54296875" customWidth="1"/>
    <col min="13059" max="13059" width="12.81640625" customWidth="1"/>
    <col min="13060" max="13062" width="13.7265625" customWidth="1"/>
    <col min="13063" max="13063" width="8.453125" customWidth="1"/>
    <col min="13064" max="13064" width="9.81640625" bestFit="1" customWidth="1"/>
    <col min="13065" max="13065" width="8.81640625" bestFit="1" customWidth="1"/>
    <col min="13066" max="13066" width="9.1796875" bestFit="1" customWidth="1"/>
    <col min="13067" max="13067" width="14.1796875" customWidth="1"/>
    <col min="13068" max="13068" width="12.1796875" customWidth="1"/>
    <col min="13069" max="13069" width="11.81640625" customWidth="1"/>
    <col min="13070" max="13070" width="14.7265625" customWidth="1"/>
    <col min="13071" max="13071" width="11.54296875" customWidth="1"/>
    <col min="13072" max="13072" width="11.7265625" bestFit="1" customWidth="1"/>
    <col min="13314" max="13314" width="17.54296875" customWidth="1"/>
    <col min="13315" max="13315" width="12.81640625" customWidth="1"/>
    <col min="13316" max="13318" width="13.7265625" customWidth="1"/>
    <col min="13319" max="13319" width="8.453125" customWidth="1"/>
    <col min="13320" max="13320" width="9.81640625" bestFit="1" customWidth="1"/>
    <col min="13321" max="13321" width="8.81640625" bestFit="1" customWidth="1"/>
    <col min="13322" max="13322" width="9.1796875" bestFit="1" customWidth="1"/>
    <col min="13323" max="13323" width="14.1796875" customWidth="1"/>
    <col min="13324" max="13324" width="12.1796875" customWidth="1"/>
    <col min="13325" max="13325" width="11.81640625" customWidth="1"/>
    <col min="13326" max="13326" width="14.7265625" customWidth="1"/>
    <col min="13327" max="13327" width="11.54296875" customWidth="1"/>
    <col min="13328" max="13328" width="11.7265625" bestFit="1" customWidth="1"/>
    <col min="13570" max="13570" width="17.54296875" customWidth="1"/>
    <col min="13571" max="13571" width="12.81640625" customWidth="1"/>
    <col min="13572" max="13574" width="13.7265625" customWidth="1"/>
    <col min="13575" max="13575" width="8.453125" customWidth="1"/>
    <col min="13576" max="13576" width="9.81640625" bestFit="1" customWidth="1"/>
    <col min="13577" max="13577" width="8.81640625" bestFit="1" customWidth="1"/>
    <col min="13578" max="13578" width="9.1796875" bestFit="1" customWidth="1"/>
    <col min="13579" max="13579" width="14.1796875" customWidth="1"/>
    <col min="13580" max="13580" width="12.1796875" customWidth="1"/>
    <col min="13581" max="13581" width="11.81640625" customWidth="1"/>
    <col min="13582" max="13582" width="14.7265625" customWidth="1"/>
    <col min="13583" max="13583" width="11.54296875" customWidth="1"/>
    <col min="13584" max="13584" width="11.7265625" bestFit="1" customWidth="1"/>
    <col min="13826" max="13826" width="17.54296875" customWidth="1"/>
    <col min="13827" max="13827" width="12.81640625" customWidth="1"/>
    <col min="13828" max="13830" width="13.7265625" customWidth="1"/>
    <col min="13831" max="13831" width="8.453125" customWidth="1"/>
    <col min="13832" max="13832" width="9.81640625" bestFit="1" customWidth="1"/>
    <col min="13833" max="13833" width="8.81640625" bestFit="1" customWidth="1"/>
    <col min="13834" max="13834" width="9.1796875" bestFit="1" customWidth="1"/>
    <col min="13835" max="13835" width="14.1796875" customWidth="1"/>
    <col min="13836" max="13836" width="12.1796875" customWidth="1"/>
    <col min="13837" max="13837" width="11.81640625" customWidth="1"/>
    <col min="13838" max="13838" width="14.7265625" customWidth="1"/>
    <col min="13839" max="13839" width="11.54296875" customWidth="1"/>
    <col min="13840" max="13840" width="11.7265625" bestFit="1" customWidth="1"/>
    <col min="14082" max="14082" width="17.54296875" customWidth="1"/>
    <col min="14083" max="14083" width="12.81640625" customWidth="1"/>
    <col min="14084" max="14086" width="13.7265625" customWidth="1"/>
    <col min="14087" max="14087" width="8.453125" customWidth="1"/>
    <col min="14088" max="14088" width="9.81640625" bestFit="1" customWidth="1"/>
    <col min="14089" max="14089" width="8.81640625" bestFit="1" customWidth="1"/>
    <col min="14090" max="14090" width="9.1796875" bestFit="1" customWidth="1"/>
    <col min="14091" max="14091" width="14.1796875" customWidth="1"/>
    <col min="14092" max="14092" width="12.1796875" customWidth="1"/>
    <col min="14093" max="14093" width="11.81640625" customWidth="1"/>
    <col min="14094" max="14094" width="14.7265625" customWidth="1"/>
    <col min="14095" max="14095" width="11.54296875" customWidth="1"/>
    <col min="14096" max="14096" width="11.7265625" bestFit="1" customWidth="1"/>
    <col min="14338" max="14338" width="17.54296875" customWidth="1"/>
    <col min="14339" max="14339" width="12.81640625" customWidth="1"/>
    <col min="14340" max="14342" width="13.7265625" customWidth="1"/>
    <col min="14343" max="14343" width="8.453125" customWidth="1"/>
    <col min="14344" max="14344" width="9.81640625" bestFit="1" customWidth="1"/>
    <col min="14345" max="14345" width="8.81640625" bestFit="1" customWidth="1"/>
    <col min="14346" max="14346" width="9.1796875" bestFit="1" customWidth="1"/>
    <col min="14347" max="14347" width="14.1796875" customWidth="1"/>
    <col min="14348" max="14348" width="12.1796875" customWidth="1"/>
    <col min="14349" max="14349" width="11.81640625" customWidth="1"/>
    <col min="14350" max="14350" width="14.7265625" customWidth="1"/>
    <col min="14351" max="14351" width="11.54296875" customWidth="1"/>
    <col min="14352" max="14352" width="11.7265625" bestFit="1" customWidth="1"/>
    <col min="14594" max="14594" width="17.54296875" customWidth="1"/>
    <col min="14595" max="14595" width="12.81640625" customWidth="1"/>
    <col min="14596" max="14598" width="13.7265625" customWidth="1"/>
    <col min="14599" max="14599" width="8.453125" customWidth="1"/>
    <col min="14600" max="14600" width="9.81640625" bestFit="1" customWidth="1"/>
    <col min="14601" max="14601" width="8.81640625" bestFit="1" customWidth="1"/>
    <col min="14602" max="14602" width="9.1796875" bestFit="1" customWidth="1"/>
    <col min="14603" max="14603" width="14.1796875" customWidth="1"/>
    <col min="14604" max="14604" width="12.1796875" customWidth="1"/>
    <col min="14605" max="14605" width="11.81640625" customWidth="1"/>
    <col min="14606" max="14606" width="14.7265625" customWidth="1"/>
    <col min="14607" max="14607" width="11.54296875" customWidth="1"/>
    <col min="14608" max="14608" width="11.7265625" bestFit="1" customWidth="1"/>
    <col min="14850" max="14850" width="17.54296875" customWidth="1"/>
    <col min="14851" max="14851" width="12.81640625" customWidth="1"/>
    <col min="14852" max="14854" width="13.7265625" customWidth="1"/>
    <col min="14855" max="14855" width="8.453125" customWidth="1"/>
    <col min="14856" max="14856" width="9.81640625" bestFit="1" customWidth="1"/>
    <col min="14857" max="14857" width="8.81640625" bestFit="1" customWidth="1"/>
    <col min="14858" max="14858" width="9.1796875" bestFit="1" customWidth="1"/>
    <col min="14859" max="14859" width="14.1796875" customWidth="1"/>
    <col min="14860" max="14860" width="12.1796875" customWidth="1"/>
    <col min="14861" max="14861" width="11.81640625" customWidth="1"/>
    <col min="14862" max="14862" width="14.7265625" customWidth="1"/>
    <col min="14863" max="14863" width="11.54296875" customWidth="1"/>
    <col min="14864" max="14864" width="11.7265625" bestFit="1" customWidth="1"/>
    <col min="15106" max="15106" width="17.54296875" customWidth="1"/>
    <col min="15107" max="15107" width="12.81640625" customWidth="1"/>
    <col min="15108" max="15110" width="13.7265625" customWidth="1"/>
    <col min="15111" max="15111" width="8.453125" customWidth="1"/>
    <col min="15112" max="15112" width="9.81640625" bestFit="1" customWidth="1"/>
    <col min="15113" max="15113" width="8.81640625" bestFit="1" customWidth="1"/>
    <col min="15114" max="15114" width="9.1796875" bestFit="1" customWidth="1"/>
    <col min="15115" max="15115" width="14.1796875" customWidth="1"/>
    <col min="15116" max="15116" width="12.1796875" customWidth="1"/>
    <col min="15117" max="15117" width="11.81640625" customWidth="1"/>
    <col min="15118" max="15118" width="14.7265625" customWidth="1"/>
    <col min="15119" max="15119" width="11.54296875" customWidth="1"/>
    <col min="15120" max="15120" width="11.7265625" bestFit="1" customWidth="1"/>
    <col min="15362" max="15362" width="17.54296875" customWidth="1"/>
    <col min="15363" max="15363" width="12.81640625" customWidth="1"/>
    <col min="15364" max="15366" width="13.7265625" customWidth="1"/>
    <col min="15367" max="15367" width="8.453125" customWidth="1"/>
    <col min="15368" max="15368" width="9.81640625" bestFit="1" customWidth="1"/>
    <col min="15369" max="15369" width="8.81640625" bestFit="1" customWidth="1"/>
    <col min="15370" max="15370" width="9.1796875" bestFit="1" customWidth="1"/>
    <col min="15371" max="15371" width="14.1796875" customWidth="1"/>
    <col min="15372" max="15372" width="12.1796875" customWidth="1"/>
    <col min="15373" max="15373" width="11.81640625" customWidth="1"/>
    <col min="15374" max="15374" width="14.7265625" customWidth="1"/>
    <col min="15375" max="15375" width="11.54296875" customWidth="1"/>
    <col min="15376" max="15376" width="11.7265625" bestFit="1" customWidth="1"/>
    <col min="15618" max="15618" width="17.54296875" customWidth="1"/>
    <col min="15619" max="15619" width="12.81640625" customWidth="1"/>
    <col min="15620" max="15622" width="13.7265625" customWidth="1"/>
    <col min="15623" max="15623" width="8.453125" customWidth="1"/>
    <col min="15624" max="15624" width="9.81640625" bestFit="1" customWidth="1"/>
    <col min="15625" max="15625" width="8.81640625" bestFit="1" customWidth="1"/>
    <col min="15626" max="15626" width="9.1796875" bestFit="1" customWidth="1"/>
    <col min="15627" max="15627" width="14.1796875" customWidth="1"/>
    <col min="15628" max="15628" width="12.1796875" customWidth="1"/>
    <col min="15629" max="15629" width="11.81640625" customWidth="1"/>
    <col min="15630" max="15630" width="14.7265625" customWidth="1"/>
    <col min="15631" max="15631" width="11.54296875" customWidth="1"/>
    <col min="15632" max="15632" width="11.7265625" bestFit="1" customWidth="1"/>
    <col min="15874" max="15874" width="17.54296875" customWidth="1"/>
    <col min="15875" max="15875" width="12.81640625" customWidth="1"/>
    <col min="15876" max="15878" width="13.7265625" customWidth="1"/>
    <col min="15879" max="15879" width="8.453125" customWidth="1"/>
    <col min="15880" max="15880" width="9.81640625" bestFit="1" customWidth="1"/>
    <col min="15881" max="15881" width="8.81640625" bestFit="1" customWidth="1"/>
    <col min="15882" max="15882" width="9.1796875" bestFit="1" customWidth="1"/>
    <col min="15883" max="15883" width="14.1796875" customWidth="1"/>
    <col min="15884" max="15884" width="12.1796875" customWidth="1"/>
    <col min="15885" max="15885" width="11.81640625" customWidth="1"/>
    <col min="15886" max="15886" width="14.7265625" customWidth="1"/>
    <col min="15887" max="15887" width="11.54296875" customWidth="1"/>
    <col min="15888" max="15888" width="11.7265625" bestFit="1" customWidth="1"/>
    <col min="16130" max="16130" width="17.54296875" customWidth="1"/>
    <col min="16131" max="16131" width="12.81640625" customWidth="1"/>
    <col min="16132" max="16134" width="13.7265625" customWidth="1"/>
    <col min="16135" max="16135" width="8.453125" customWidth="1"/>
    <col min="16136" max="16136" width="9.81640625" bestFit="1" customWidth="1"/>
    <col min="16137" max="16137" width="8.81640625" bestFit="1" customWidth="1"/>
    <col min="16138" max="16138" width="9.1796875" bestFit="1" customWidth="1"/>
    <col min="16139" max="16139" width="14.1796875" customWidth="1"/>
    <col min="16140" max="16140" width="12.1796875" customWidth="1"/>
    <col min="16141" max="16141" width="11.81640625" customWidth="1"/>
    <col min="16142" max="16142" width="14.7265625" customWidth="1"/>
    <col min="16143" max="16143" width="11.54296875" customWidth="1"/>
    <col min="16144" max="16144" width="11.7265625" bestFit="1" customWidth="1"/>
  </cols>
  <sheetData>
    <row r="1" spans="1:32" ht="17.25" customHeight="1" x14ac:dyDescent="0.35">
      <c r="A1" s="1"/>
      <c r="B1" s="2" t="s">
        <v>77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3"/>
      <c r="O1" s="1"/>
      <c r="P1" s="4"/>
    </row>
    <row r="2" spans="1:32" x14ac:dyDescent="0.35">
      <c r="A2" s="5"/>
      <c r="B2" s="1"/>
      <c r="C2" s="1"/>
      <c r="D2" s="1"/>
      <c r="E2" s="1"/>
      <c r="F2" s="1"/>
      <c r="G2" s="1"/>
      <c r="H2" s="1"/>
      <c r="I2" s="1" t="s">
        <v>87</v>
      </c>
      <c r="J2" s="1"/>
      <c r="K2" s="1"/>
      <c r="L2" s="1"/>
      <c r="M2" s="1"/>
      <c r="N2" s="1"/>
      <c r="O2" s="1"/>
      <c r="P2" s="4"/>
    </row>
    <row r="3" spans="1:32" x14ac:dyDescent="0.35">
      <c r="A3" s="5"/>
      <c r="B3" s="1"/>
      <c r="C3" s="1"/>
      <c r="D3" s="46"/>
      <c r="E3" s="43"/>
      <c r="F3" s="1"/>
      <c r="G3" s="8"/>
      <c r="H3" s="1"/>
      <c r="I3" s="85" t="s">
        <v>88</v>
      </c>
      <c r="J3" s="3">
        <f>SUM(I11:N11)</f>
        <v>4784125.5599999996</v>
      </c>
      <c r="K3" s="1"/>
      <c r="L3" s="1"/>
      <c r="M3" s="1"/>
      <c r="N3" s="1"/>
      <c r="O3" s="1"/>
      <c r="P3" s="4"/>
    </row>
    <row r="4" spans="1:32" ht="38.5" x14ac:dyDescent="0.35">
      <c r="A4" s="9"/>
      <c r="B4" s="10"/>
      <c r="C4" s="9"/>
      <c r="D4" s="11" t="s">
        <v>82</v>
      </c>
      <c r="E4" s="11" t="s">
        <v>2</v>
      </c>
      <c r="F4" s="76" t="s">
        <v>3</v>
      </c>
      <c r="G4" s="76" t="s">
        <v>4</v>
      </c>
      <c r="H4" s="12" t="s">
        <v>83</v>
      </c>
      <c r="I4" s="12" t="s">
        <v>84</v>
      </c>
      <c r="J4" s="12" t="s">
        <v>6</v>
      </c>
      <c r="K4" s="12" t="s">
        <v>7</v>
      </c>
      <c r="L4" s="12" t="s">
        <v>8</v>
      </c>
      <c r="M4" s="12" t="s">
        <v>9</v>
      </c>
      <c r="N4" s="12" t="s">
        <v>10</v>
      </c>
      <c r="O4" s="12" t="s">
        <v>11</v>
      </c>
    </row>
    <row r="5" spans="1:32" ht="38.5" x14ac:dyDescent="0.35">
      <c r="A5" s="13"/>
      <c r="B5" s="10" t="s">
        <v>78</v>
      </c>
      <c r="C5" s="14" t="s">
        <v>12</v>
      </c>
      <c r="D5" s="13" t="s">
        <v>13</v>
      </c>
      <c r="E5" s="13" t="s">
        <v>14</v>
      </c>
      <c r="F5" s="11" t="s">
        <v>15</v>
      </c>
      <c r="G5" s="11" t="s">
        <v>16</v>
      </c>
      <c r="H5" s="11" t="s">
        <v>17</v>
      </c>
      <c r="I5" s="12" t="s">
        <v>85</v>
      </c>
      <c r="J5" s="12" t="s">
        <v>18</v>
      </c>
      <c r="K5" s="12" t="s">
        <v>86</v>
      </c>
      <c r="L5" s="12" t="s">
        <v>20</v>
      </c>
      <c r="M5" s="12" t="s">
        <v>21</v>
      </c>
      <c r="N5" s="11" t="s">
        <v>22</v>
      </c>
      <c r="O5" s="84" t="s">
        <v>23</v>
      </c>
    </row>
    <row r="6" spans="1:32" x14ac:dyDescent="0.35">
      <c r="A6" s="82" t="s">
        <v>24</v>
      </c>
      <c r="B6" s="18">
        <v>0</v>
      </c>
      <c r="C6" s="19">
        <v>4896098.3099999996</v>
      </c>
      <c r="D6" s="13"/>
      <c r="E6" s="13"/>
      <c r="F6" s="9" t="s">
        <v>25</v>
      </c>
      <c r="G6" s="9"/>
      <c r="H6" s="9"/>
      <c r="I6" s="9"/>
      <c r="J6" s="9"/>
      <c r="K6" s="9"/>
      <c r="L6" s="9"/>
      <c r="M6" s="9"/>
      <c r="N6" s="9"/>
      <c r="O6" s="13"/>
    </row>
    <row r="7" spans="1:32" x14ac:dyDescent="0.35">
      <c r="A7" s="82" t="s">
        <v>26</v>
      </c>
      <c r="B7" s="18"/>
      <c r="C7" s="21">
        <f>D7+F7+G7+H7+N7+O7+M7+L7+K7+J7+E7+I7</f>
        <v>4007177.65</v>
      </c>
      <c r="D7" s="47">
        <v>7673.68</v>
      </c>
      <c r="E7" s="47">
        <v>12770.41</v>
      </c>
      <c r="F7" s="18"/>
      <c r="G7" s="18"/>
      <c r="H7" s="18"/>
      <c r="I7" s="18">
        <f>72599.35-I8</f>
        <v>71290.350000000006</v>
      </c>
      <c r="J7" s="18">
        <f>3349941.34-J8</f>
        <v>3046685.4699999997</v>
      </c>
      <c r="K7" s="23">
        <v>698544.74</v>
      </c>
      <c r="L7" s="23">
        <v>56535</v>
      </c>
      <c r="M7" s="23">
        <v>60247</v>
      </c>
      <c r="N7" s="23">
        <v>13481</v>
      </c>
      <c r="O7" s="47">
        <v>39950</v>
      </c>
    </row>
    <row r="8" spans="1:32" x14ac:dyDescent="0.35">
      <c r="A8" s="25" t="s">
        <v>79</v>
      </c>
      <c r="B8" s="26"/>
      <c r="C8" s="18">
        <f>D8+F8+G8+H8+N8+O8+M8+L8+K8+J8+E8+I8</f>
        <v>832772.2</v>
      </c>
      <c r="D8" s="79">
        <f>1527+2345</f>
        <v>3872</v>
      </c>
      <c r="E8" s="79">
        <v>16390.2</v>
      </c>
      <c r="F8" s="80"/>
      <c r="G8" s="81"/>
      <c r="H8" s="81"/>
      <c r="I8" s="81">
        <v>1309</v>
      </c>
      <c r="J8" s="30">
        <f>(408833+400313)-I8-L8-M8-347832</f>
        <v>303255.87</v>
      </c>
      <c r="K8" s="30">
        <v>347832</v>
      </c>
      <c r="L8" s="30">
        <v>147174.13</v>
      </c>
      <c r="M8" s="30">
        <v>9575</v>
      </c>
      <c r="N8" s="81"/>
      <c r="O8" s="79">
        <f>64+3300</f>
        <v>3364</v>
      </c>
    </row>
    <row r="9" spans="1:32" x14ac:dyDescent="0.35">
      <c r="A9" s="25" t="s">
        <v>80</v>
      </c>
      <c r="B9" s="26"/>
      <c r="C9" s="93">
        <f>D9+F9+G9+H9+N9+O9+M9+L9+K9+J9+E9</f>
        <v>56148.46</v>
      </c>
      <c r="D9" s="27">
        <v>12302.46</v>
      </c>
      <c r="E9" s="79"/>
      <c r="F9" s="80"/>
      <c r="G9" s="81"/>
      <c r="H9" s="81"/>
      <c r="I9" s="81"/>
      <c r="J9" s="30"/>
      <c r="K9" s="30"/>
      <c r="L9" s="30"/>
      <c r="M9" s="29">
        <v>11130</v>
      </c>
      <c r="N9" s="29">
        <f>8533+8533</f>
        <v>17066</v>
      </c>
      <c r="O9" s="27">
        <v>15650</v>
      </c>
    </row>
    <row r="10" spans="1:32" x14ac:dyDescent="0.35">
      <c r="A10" s="25"/>
      <c r="B10" s="26"/>
      <c r="C10" s="26"/>
      <c r="D10" s="79"/>
      <c r="E10" s="79"/>
      <c r="F10" s="80"/>
      <c r="G10" s="81"/>
      <c r="H10" s="81"/>
      <c r="I10" s="81"/>
      <c r="J10" s="30"/>
      <c r="K10" s="30"/>
      <c r="L10" s="30"/>
      <c r="M10" s="30"/>
      <c r="N10" s="81"/>
      <c r="O10" s="79"/>
    </row>
    <row r="11" spans="1:32" ht="15" thickBot="1" x14ac:dyDescent="0.4">
      <c r="A11" s="83" t="s">
        <v>81</v>
      </c>
      <c r="B11" s="32"/>
      <c r="C11" s="33">
        <f>SUM(C7:C10)</f>
        <v>4896098.3099999996</v>
      </c>
      <c r="D11" s="33">
        <f t="shared" ref="D11:O11" si="0">SUM(D7:D10)</f>
        <v>23848.14</v>
      </c>
      <c r="E11" s="33">
        <f t="shared" si="0"/>
        <v>29160.61</v>
      </c>
      <c r="F11" s="33">
        <f t="shared" si="0"/>
        <v>0</v>
      </c>
      <c r="G11" s="33">
        <f t="shared" si="0"/>
        <v>0</v>
      </c>
      <c r="H11" s="33">
        <f t="shared" si="0"/>
        <v>0</v>
      </c>
      <c r="I11" s="33">
        <f t="shared" si="0"/>
        <v>72599.350000000006</v>
      </c>
      <c r="J11" s="33">
        <f t="shared" si="0"/>
        <v>3349941.34</v>
      </c>
      <c r="K11" s="33">
        <f t="shared" si="0"/>
        <v>1046376.74</v>
      </c>
      <c r="L11" s="33">
        <f t="shared" si="0"/>
        <v>203709.13</v>
      </c>
      <c r="M11" s="33">
        <f t="shared" si="0"/>
        <v>80952</v>
      </c>
      <c r="N11" s="33">
        <f t="shared" si="0"/>
        <v>30547</v>
      </c>
      <c r="O11" s="33">
        <f t="shared" si="0"/>
        <v>58964</v>
      </c>
    </row>
    <row r="12" spans="1:32" ht="15" thickTop="1" x14ac:dyDescent="0.35">
      <c r="A12" s="38" t="s">
        <v>29</v>
      </c>
      <c r="B12" s="39"/>
      <c r="C12" s="40"/>
      <c r="D12" s="41"/>
      <c r="E12" s="42"/>
      <c r="F12" s="43"/>
      <c r="G12" s="44"/>
      <c r="H12" s="44"/>
      <c r="I12" s="44"/>
      <c r="J12" s="44"/>
      <c r="K12" s="44"/>
      <c r="L12" s="44"/>
      <c r="M12" s="44"/>
      <c r="N12" s="44"/>
      <c r="O12" s="41"/>
    </row>
    <row r="13" spans="1:32" ht="15.75" customHeight="1" x14ac:dyDescent="0.35">
      <c r="A13" s="15" t="s">
        <v>30</v>
      </c>
      <c r="B13" s="45"/>
      <c r="C13" s="46"/>
      <c r="D13" s="47"/>
      <c r="E13" s="88">
        <f>117767.3-J28</f>
        <v>29691.37000000001</v>
      </c>
      <c r="F13" s="45"/>
      <c r="G13" s="45"/>
      <c r="H13" s="45"/>
      <c r="I13" s="45"/>
      <c r="J13" s="45"/>
      <c r="K13" s="45"/>
      <c r="L13" s="45"/>
      <c r="M13" s="45"/>
      <c r="N13" s="45"/>
      <c r="O13" s="18"/>
      <c r="P13" s="4"/>
    </row>
    <row r="14" spans="1:32" x14ac:dyDescent="0.35">
      <c r="A14" s="13"/>
      <c r="B14" s="46"/>
      <c r="C14" s="46"/>
      <c r="D14" s="46"/>
      <c r="E14" s="46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"/>
      <c r="AF14" s="49"/>
    </row>
    <row r="15" spans="1:32" x14ac:dyDescent="0.35">
      <c r="A15" s="50" t="s">
        <v>31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7"/>
      <c r="M15" s="47"/>
      <c r="N15" s="47"/>
      <c r="O15" s="45"/>
      <c r="P15" s="4"/>
      <c r="AF15" s="49"/>
    </row>
    <row r="16" spans="1:32" x14ac:dyDescent="0.35">
      <c r="A16" s="13" t="s">
        <v>32</v>
      </c>
      <c r="B16" s="46"/>
      <c r="C16" s="46"/>
      <c r="D16" s="46"/>
      <c r="E16" s="46"/>
      <c r="F16" s="46"/>
      <c r="G16" s="46"/>
      <c r="H16" s="46"/>
      <c r="I16" s="46"/>
      <c r="J16" s="47"/>
      <c r="K16" s="46"/>
      <c r="L16" s="46"/>
      <c r="M16" s="46"/>
      <c r="N16" s="46"/>
      <c r="O16" s="45"/>
      <c r="P16" s="4"/>
      <c r="AF16" s="49"/>
    </row>
    <row r="17" spans="1:16" x14ac:dyDescent="0.35">
      <c r="A17" s="9" t="s">
        <v>33</v>
      </c>
      <c r="B17" s="45"/>
      <c r="C17" s="45"/>
      <c r="D17" s="45"/>
      <c r="E17" s="45"/>
      <c r="F17" s="45"/>
      <c r="G17" s="45"/>
      <c r="H17" s="45"/>
      <c r="I17" s="45"/>
      <c r="J17" s="18">
        <v>33714.29</v>
      </c>
      <c r="K17" s="18"/>
      <c r="L17" s="46"/>
      <c r="M17" s="46"/>
      <c r="N17" s="46"/>
      <c r="O17" s="45"/>
    </row>
    <row r="18" spans="1:16" x14ac:dyDescent="0.35">
      <c r="A18" s="9" t="s">
        <v>89</v>
      </c>
      <c r="B18" s="45"/>
      <c r="C18" s="45"/>
      <c r="D18" s="45"/>
      <c r="E18" s="45"/>
      <c r="F18" s="45"/>
      <c r="G18" s="45"/>
      <c r="H18" s="45"/>
      <c r="I18" s="45"/>
      <c r="J18" s="18">
        <v>6000</v>
      </c>
      <c r="K18" s="45"/>
      <c r="L18" s="46"/>
      <c r="M18" s="46"/>
      <c r="N18" s="47"/>
      <c r="O18" s="45"/>
    </row>
    <row r="19" spans="1:16" x14ac:dyDescent="0.35">
      <c r="A19" s="9" t="s">
        <v>35</v>
      </c>
      <c r="B19" s="45"/>
      <c r="C19" s="45"/>
      <c r="D19" s="45"/>
      <c r="E19" s="45"/>
      <c r="F19" s="45"/>
      <c r="G19" s="45"/>
      <c r="H19" s="45"/>
      <c r="I19" s="45"/>
      <c r="J19" s="18">
        <v>17826</v>
      </c>
      <c r="K19" s="18">
        <v>971</v>
      </c>
      <c r="L19" s="46"/>
      <c r="M19" s="46"/>
      <c r="N19" s="47"/>
      <c r="O19" s="45"/>
    </row>
    <row r="20" spans="1:16" x14ac:dyDescent="0.35">
      <c r="A20" s="9" t="s">
        <v>36</v>
      </c>
      <c r="B20" s="45"/>
      <c r="C20" s="45"/>
      <c r="D20" s="45"/>
      <c r="E20" s="45"/>
      <c r="F20" s="45"/>
      <c r="G20" s="45"/>
      <c r="H20" s="45"/>
      <c r="I20" s="45"/>
      <c r="J20" s="18">
        <v>19421.34</v>
      </c>
      <c r="K20" s="18"/>
      <c r="L20" s="46"/>
      <c r="M20" s="46"/>
      <c r="N20" s="46"/>
      <c r="O20" s="45"/>
      <c r="P20" s="94" t="s">
        <v>115</v>
      </c>
    </row>
    <row r="21" spans="1:16" x14ac:dyDescent="0.35">
      <c r="A21" s="90" t="s">
        <v>94</v>
      </c>
      <c r="B21" s="45"/>
      <c r="C21" s="45"/>
      <c r="D21" s="45"/>
      <c r="E21" s="45"/>
      <c r="F21" s="45"/>
      <c r="G21" s="45"/>
      <c r="H21" s="45"/>
      <c r="I21" s="45"/>
      <c r="J21" s="91">
        <f>1582240-P24-P25-P26+820.72</f>
        <v>1517450.25</v>
      </c>
      <c r="K21" s="55">
        <f>P21+P22+P23</f>
        <v>189742.91</v>
      </c>
      <c r="L21" s="46"/>
      <c r="M21" s="46"/>
      <c r="N21" s="46"/>
      <c r="O21" s="45"/>
      <c r="P21">
        <v>58526.55</v>
      </c>
    </row>
    <row r="22" spans="1:16" x14ac:dyDescent="0.35">
      <c r="A22" s="90" t="s">
        <v>95</v>
      </c>
      <c r="B22" s="45"/>
      <c r="C22" s="45"/>
      <c r="D22" s="45"/>
      <c r="E22" s="45"/>
      <c r="F22" s="45"/>
      <c r="G22" s="45"/>
      <c r="H22" s="45"/>
      <c r="I22" s="45"/>
      <c r="J22" s="89"/>
      <c r="K22" s="55"/>
      <c r="L22" s="46"/>
      <c r="M22" s="46"/>
      <c r="N22" s="46"/>
      <c r="O22" s="45"/>
      <c r="P22">
        <v>92460.36</v>
      </c>
    </row>
    <row r="23" spans="1:16" x14ac:dyDescent="0.35">
      <c r="A23" s="90" t="s">
        <v>37</v>
      </c>
      <c r="B23" s="45"/>
      <c r="C23" s="45"/>
      <c r="D23" s="45"/>
      <c r="E23" s="45"/>
      <c r="F23" s="45"/>
      <c r="G23" s="45"/>
      <c r="H23" s="45"/>
      <c r="I23" s="45"/>
      <c r="J23" s="89"/>
      <c r="K23" s="55"/>
      <c r="L23" s="46"/>
      <c r="M23" s="46"/>
      <c r="N23" s="46"/>
      <c r="O23" s="45"/>
      <c r="P23">
        <v>38756</v>
      </c>
    </row>
    <row r="24" spans="1:16" x14ac:dyDescent="0.35">
      <c r="A24" s="9" t="s">
        <v>40</v>
      </c>
      <c r="B24" s="45"/>
      <c r="C24" s="45"/>
      <c r="D24" s="45"/>
      <c r="E24" s="45"/>
      <c r="F24" s="45"/>
      <c r="G24" s="45"/>
      <c r="H24" s="45"/>
      <c r="I24" s="45"/>
      <c r="J24" s="18">
        <f>62500-965+53500</f>
        <v>115035</v>
      </c>
      <c r="K24" s="47">
        <v>23750</v>
      </c>
      <c r="L24" s="46"/>
      <c r="M24" s="46"/>
      <c r="N24" s="46"/>
      <c r="O24" s="45"/>
      <c r="P24">
        <v>38855.800000000003</v>
      </c>
    </row>
    <row r="25" spans="1:16" x14ac:dyDescent="0.35">
      <c r="A25" s="9" t="s">
        <v>41</v>
      </c>
      <c r="B25" s="45"/>
      <c r="C25" s="45"/>
      <c r="D25" s="45"/>
      <c r="E25" s="45"/>
      <c r="F25" s="45"/>
      <c r="G25" s="45"/>
      <c r="H25" s="45"/>
      <c r="I25" s="45"/>
      <c r="J25" s="18">
        <f>70000-53</f>
        <v>69947</v>
      </c>
      <c r="K25" s="47"/>
      <c r="L25" s="46"/>
      <c r="M25" s="46"/>
      <c r="N25" s="46"/>
      <c r="O25" s="45"/>
      <c r="P25">
        <v>5796.67</v>
      </c>
    </row>
    <row r="26" spans="1:16" x14ac:dyDescent="0.35">
      <c r="A26" s="9" t="s">
        <v>42</v>
      </c>
      <c r="B26" s="45"/>
      <c r="C26" s="45"/>
      <c r="D26" s="45"/>
      <c r="E26" s="45"/>
      <c r="F26" s="45"/>
      <c r="G26" s="45"/>
      <c r="H26" s="45"/>
      <c r="I26" s="18">
        <f>938205.86-J26-K26</f>
        <v>63702.48000000001</v>
      </c>
      <c r="J26" s="18">
        <v>840306.1</v>
      </c>
      <c r="K26" s="18">
        <v>34197.279999999999</v>
      </c>
      <c r="L26" s="46"/>
      <c r="M26" s="46"/>
      <c r="N26" s="46"/>
      <c r="O26" s="45"/>
      <c r="P26">
        <v>20958</v>
      </c>
    </row>
    <row r="27" spans="1:16" x14ac:dyDescent="0.35">
      <c r="A27" s="9" t="s">
        <v>43</v>
      </c>
      <c r="B27" s="45"/>
      <c r="C27" s="45"/>
      <c r="D27" s="45"/>
      <c r="E27" s="45"/>
      <c r="F27" s="45"/>
      <c r="G27" s="45"/>
      <c r="H27" s="45"/>
      <c r="I27" s="45"/>
      <c r="J27" s="45"/>
      <c r="K27" s="47"/>
      <c r="L27" s="46"/>
      <c r="M27" s="46"/>
      <c r="N27" s="46"/>
      <c r="O27" s="45"/>
    </row>
    <row r="28" spans="1:16" x14ac:dyDescent="0.35">
      <c r="A28" s="58" t="s">
        <v>44</v>
      </c>
      <c r="B28" s="45"/>
      <c r="C28" s="45"/>
      <c r="D28" s="45"/>
      <c r="E28" s="45"/>
      <c r="F28" s="45"/>
      <c r="G28" s="45"/>
      <c r="H28" s="45"/>
      <c r="I28" s="45"/>
      <c r="J28" s="88">
        <v>88075.93</v>
      </c>
      <c r="K28" s="47"/>
      <c r="L28" s="47"/>
      <c r="M28" s="46"/>
      <c r="N28" s="46"/>
      <c r="O28" s="45"/>
    </row>
    <row r="29" spans="1:16" x14ac:dyDescent="0.35">
      <c r="A29" s="9" t="s">
        <v>45</v>
      </c>
      <c r="B29" s="45"/>
      <c r="C29" s="45"/>
      <c r="D29" s="45"/>
      <c r="E29" s="45"/>
      <c r="F29" s="45"/>
      <c r="G29" s="45"/>
      <c r="H29" s="45"/>
      <c r="I29" s="45"/>
      <c r="J29" s="18">
        <v>90000</v>
      </c>
      <c r="K29" s="47">
        <v>46166.02</v>
      </c>
      <c r="L29" s="46"/>
      <c r="M29" s="46"/>
      <c r="N29" s="46"/>
      <c r="O29" s="45"/>
    </row>
    <row r="30" spans="1:16" x14ac:dyDescent="0.35">
      <c r="A30" s="9" t="s">
        <v>46</v>
      </c>
      <c r="B30" s="45"/>
      <c r="C30" s="45"/>
      <c r="D30" s="45"/>
      <c r="E30" s="45"/>
      <c r="F30" s="45"/>
      <c r="G30" s="45"/>
      <c r="H30" s="45"/>
      <c r="I30" s="45"/>
      <c r="J30" s="18">
        <v>150000</v>
      </c>
      <c r="K30" s="47"/>
      <c r="L30" s="46"/>
      <c r="M30" s="46"/>
      <c r="N30" s="46"/>
      <c r="O30" s="45"/>
    </row>
    <row r="31" spans="1:16" x14ac:dyDescent="0.35">
      <c r="A31" s="61" t="s">
        <v>57</v>
      </c>
      <c r="B31" s="45"/>
      <c r="C31" s="45"/>
      <c r="D31" s="45"/>
      <c r="E31" s="45"/>
      <c r="F31" s="45"/>
      <c r="G31" s="45"/>
      <c r="H31" s="45"/>
      <c r="I31" s="45"/>
      <c r="J31" s="18">
        <v>98000</v>
      </c>
      <c r="K31" s="47"/>
      <c r="L31" s="47"/>
      <c r="M31" s="46"/>
      <c r="N31" s="46"/>
      <c r="O31" s="45"/>
    </row>
    <row r="32" spans="1:16" x14ac:dyDescent="0.35">
      <c r="A32" s="61" t="s">
        <v>97</v>
      </c>
      <c r="B32" s="45"/>
      <c r="C32" s="45"/>
      <c r="D32" s="45"/>
      <c r="E32" s="45"/>
      <c r="F32" s="45"/>
      <c r="G32" s="45"/>
      <c r="H32" s="45"/>
      <c r="I32" s="45"/>
      <c r="J32" s="18">
        <v>32200</v>
      </c>
      <c r="K32" s="47"/>
      <c r="L32" s="47"/>
      <c r="M32" s="46"/>
      <c r="N32" s="46"/>
      <c r="O32" s="45"/>
    </row>
    <row r="33" spans="1:15" x14ac:dyDescent="0.35">
      <c r="A33" s="61" t="s">
        <v>98</v>
      </c>
      <c r="B33" s="45"/>
      <c r="C33" s="45"/>
      <c r="D33" s="45"/>
      <c r="E33" s="45"/>
      <c r="F33" s="45"/>
      <c r="G33" s="45"/>
      <c r="H33" s="45"/>
      <c r="I33" s="45"/>
      <c r="J33" s="18">
        <f>272050-K33</f>
        <v>119800</v>
      </c>
      <c r="K33" s="47">
        <v>152250</v>
      </c>
      <c r="L33" s="47"/>
      <c r="M33" s="46"/>
      <c r="N33" s="46"/>
      <c r="O33" s="45"/>
    </row>
    <row r="34" spans="1:15" x14ac:dyDescent="0.35">
      <c r="A34" s="9" t="s">
        <v>47</v>
      </c>
      <c r="B34" s="45"/>
      <c r="C34" s="45"/>
      <c r="D34" s="45"/>
      <c r="E34" s="45"/>
      <c r="F34" s="45"/>
      <c r="G34" s="45"/>
      <c r="H34" s="45"/>
      <c r="I34" s="45"/>
      <c r="J34" s="18">
        <v>6000</v>
      </c>
      <c r="K34" s="47"/>
      <c r="L34" s="46"/>
      <c r="M34" s="46"/>
      <c r="N34" s="46"/>
      <c r="O34" s="45"/>
    </row>
    <row r="35" spans="1:15" x14ac:dyDescent="0.35">
      <c r="A35" s="9" t="s">
        <v>114</v>
      </c>
      <c r="B35" s="45"/>
      <c r="C35" s="45"/>
      <c r="D35" s="45"/>
      <c r="E35" s="45"/>
      <c r="F35" s="45"/>
      <c r="G35" s="45"/>
      <c r="H35" s="45"/>
      <c r="I35" s="45"/>
      <c r="J35" s="18">
        <v>25061.87</v>
      </c>
      <c r="K35" s="47"/>
      <c r="L35" s="47"/>
      <c r="M35" s="46"/>
      <c r="N35" s="46"/>
      <c r="O35" s="45"/>
    </row>
    <row r="36" spans="1:15" x14ac:dyDescent="0.35">
      <c r="A36" s="9" t="s">
        <v>50</v>
      </c>
      <c r="B36" s="45"/>
      <c r="C36" s="45"/>
      <c r="D36" s="45"/>
      <c r="E36" s="45"/>
      <c r="F36" s="45"/>
      <c r="G36" s="45"/>
      <c r="H36" s="45"/>
      <c r="I36" s="45"/>
      <c r="J36" s="18">
        <v>13950.54</v>
      </c>
      <c r="K36" s="47"/>
      <c r="L36" s="46"/>
      <c r="M36" s="46"/>
      <c r="N36" s="46"/>
      <c r="O36" s="45"/>
    </row>
    <row r="37" spans="1:15" x14ac:dyDescent="0.35">
      <c r="A37" s="9" t="s">
        <v>101</v>
      </c>
      <c r="B37" s="45"/>
      <c r="C37" s="45"/>
      <c r="D37" s="45"/>
      <c r="E37" s="45"/>
      <c r="F37" s="45"/>
      <c r="G37" s="45"/>
      <c r="H37" s="45"/>
      <c r="I37" s="45"/>
      <c r="J37" s="59">
        <v>22957.4</v>
      </c>
      <c r="K37" s="47"/>
      <c r="L37" s="46"/>
      <c r="M37" s="46"/>
      <c r="N37" s="46"/>
      <c r="O37" s="45"/>
    </row>
    <row r="38" spans="1:15" x14ac:dyDescent="0.35">
      <c r="A38" s="9" t="s">
        <v>105</v>
      </c>
      <c r="B38" s="45"/>
      <c r="C38" s="45"/>
      <c r="D38" s="45"/>
      <c r="E38" s="45"/>
      <c r="F38" s="45"/>
      <c r="G38" s="45"/>
      <c r="H38" s="45"/>
      <c r="I38" s="45"/>
      <c r="J38" s="59">
        <v>13813</v>
      </c>
      <c r="K38" s="47"/>
      <c r="L38" s="47"/>
      <c r="M38" s="46"/>
      <c r="N38" s="46"/>
      <c r="O38" s="45"/>
    </row>
    <row r="39" spans="1:15" x14ac:dyDescent="0.35">
      <c r="A39" s="9" t="s">
        <v>106</v>
      </c>
      <c r="B39" s="45"/>
      <c r="C39" s="45"/>
      <c r="D39" s="45"/>
      <c r="E39" s="45"/>
      <c r="F39" s="45"/>
      <c r="G39" s="45"/>
      <c r="H39" s="45"/>
      <c r="I39" s="18">
        <v>14000</v>
      </c>
      <c r="J39" s="18">
        <v>27246</v>
      </c>
      <c r="K39" s="47"/>
      <c r="L39" s="46"/>
      <c r="M39" s="46"/>
      <c r="N39" s="46"/>
      <c r="O39" s="45"/>
    </row>
    <row r="40" spans="1:15" x14ac:dyDescent="0.35">
      <c r="A40" s="9" t="s">
        <v>92</v>
      </c>
      <c r="B40" s="45"/>
      <c r="C40" s="45"/>
      <c r="D40" s="45"/>
      <c r="E40" s="45"/>
      <c r="F40" s="45"/>
      <c r="G40" s="45"/>
      <c r="H40" s="45"/>
      <c r="I40" s="45"/>
      <c r="J40" s="18">
        <v>46000</v>
      </c>
      <c r="K40" s="47"/>
      <c r="L40" s="46"/>
      <c r="M40" s="46"/>
      <c r="N40" s="46"/>
      <c r="O40" s="45"/>
    </row>
    <row r="41" spans="1:15" x14ac:dyDescent="0.35">
      <c r="A41" s="61" t="s">
        <v>93</v>
      </c>
      <c r="B41" s="46"/>
      <c r="C41" s="45"/>
      <c r="D41" s="45"/>
      <c r="E41" s="45"/>
      <c r="F41" s="45"/>
      <c r="G41" s="45"/>
      <c r="H41" s="45"/>
      <c r="I41" s="45"/>
      <c r="J41" s="18">
        <v>3921</v>
      </c>
      <c r="K41" s="47"/>
      <c r="L41" s="47"/>
      <c r="M41" s="46"/>
      <c r="N41" s="46"/>
      <c r="O41" s="45"/>
    </row>
    <row r="42" spans="1:15" x14ac:dyDescent="0.35">
      <c r="A42" s="61" t="s">
        <v>109</v>
      </c>
      <c r="B42" s="46"/>
      <c r="C42" s="45"/>
      <c r="D42" s="45"/>
      <c r="E42" s="45"/>
      <c r="F42" s="45"/>
      <c r="G42" s="45"/>
      <c r="H42" s="45"/>
      <c r="I42" s="45"/>
      <c r="J42" s="18">
        <v>35000</v>
      </c>
      <c r="K42" s="18"/>
      <c r="L42" s="46"/>
      <c r="M42" s="46"/>
      <c r="N42" s="46"/>
      <c r="O42" s="45"/>
    </row>
    <row r="43" spans="1:15" x14ac:dyDescent="0.35">
      <c r="A43" s="61" t="s">
        <v>91</v>
      </c>
      <c r="B43" s="46"/>
      <c r="C43" s="45"/>
      <c r="D43" s="45"/>
      <c r="E43" s="45"/>
      <c r="F43" s="45"/>
      <c r="G43" s="45"/>
      <c r="H43" s="45"/>
      <c r="I43" s="45"/>
      <c r="J43" s="18">
        <v>50000</v>
      </c>
      <c r="K43" s="18">
        <v>84119</v>
      </c>
      <c r="L43" s="46"/>
      <c r="M43" s="46"/>
      <c r="N43" s="46"/>
      <c r="O43" s="45"/>
    </row>
    <row r="44" spans="1:15" x14ac:dyDescent="0.35">
      <c r="A44" s="61" t="s">
        <v>96</v>
      </c>
      <c r="B44" s="46"/>
      <c r="C44" s="45"/>
      <c r="D44" s="45"/>
      <c r="E44" s="45"/>
      <c r="F44" s="45"/>
      <c r="G44" s="45"/>
      <c r="H44" s="45"/>
      <c r="I44" s="45"/>
      <c r="J44" s="18">
        <v>190000</v>
      </c>
      <c r="K44" s="18"/>
      <c r="L44" s="46"/>
      <c r="M44" s="46"/>
      <c r="N44" s="46"/>
      <c r="O44" s="45"/>
    </row>
    <row r="45" spans="1:15" x14ac:dyDescent="0.35">
      <c r="A45" s="61" t="s">
        <v>99</v>
      </c>
      <c r="B45" s="46"/>
      <c r="C45" s="45"/>
      <c r="D45" s="45"/>
      <c r="E45" s="45"/>
      <c r="F45" s="45"/>
      <c r="G45" s="45"/>
      <c r="H45" s="45"/>
      <c r="I45" s="18">
        <v>60000</v>
      </c>
      <c r="J45" s="18">
        <v>120000</v>
      </c>
      <c r="K45" s="18"/>
      <c r="L45" s="46"/>
      <c r="M45" s="46"/>
      <c r="N45" s="46"/>
      <c r="O45" s="45"/>
    </row>
    <row r="46" spans="1:15" x14ac:dyDescent="0.35">
      <c r="A46" s="61" t="s">
        <v>100</v>
      </c>
      <c r="B46" s="46"/>
      <c r="C46" s="45"/>
      <c r="D46" s="45"/>
      <c r="E46" s="45"/>
      <c r="F46" s="45"/>
      <c r="G46" s="45"/>
      <c r="H46" s="45"/>
      <c r="I46" s="45"/>
      <c r="J46" s="18">
        <v>10140</v>
      </c>
      <c r="K46" s="18"/>
      <c r="L46" s="46"/>
      <c r="M46" s="46"/>
      <c r="N46" s="46"/>
      <c r="O46" s="45"/>
    </row>
    <row r="47" spans="1:15" x14ac:dyDescent="0.35">
      <c r="A47" s="61" t="s">
        <v>62</v>
      </c>
      <c r="B47" s="46"/>
      <c r="C47" s="45"/>
      <c r="D47" s="45"/>
      <c r="E47" s="45"/>
      <c r="F47" s="45"/>
      <c r="G47" s="45"/>
      <c r="H47" s="45"/>
      <c r="I47" s="45"/>
      <c r="J47" s="18">
        <v>2533.54</v>
      </c>
      <c r="K47" s="18"/>
      <c r="L47" s="46"/>
      <c r="M47" s="46"/>
      <c r="N47" s="46"/>
      <c r="O47" s="45"/>
    </row>
    <row r="48" spans="1:15" x14ac:dyDescent="0.35">
      <c r="A48" s="61" t="s">
        <v>107</v>
      </c>
      <c r="B48" s="46"/>
      <c r="C48" s="45"/>
      <c r="D48" s="45"/>
      <c r="E48" s="45"/>
      <c r="F48" s="45"/>
      <c r="G48" s="45"/>
      <c r="H48" s="45"/>
      <c r="I48" s="45"/>
      <c r="J48" s="18">
        <f>32975-10000+1267+370</f>
        <v>24612</v>
      </c>
      <c r="K48" s="18"/>
      <c r="L48" s="46"/>
      <c r="M48" s="46"/>
      <c r="N48" s="46"/>
      <c r="O48" s="45"/>
    </row>
    <row r="49" spans="1:15" x14ac:dyDescent="0.35">
      <c r="A49" s="62" t="s">
        <v>64</v>
      </c>
      <c r="B49" s="46"/>
      <c r="C49" s="45"/>
      <c r="D49" s="45"/>
      <c r="E49" s="45"/>
      <c r="F49" s="45"/>
      <c r="G49" s="45"/>
      <c r="H49" s="45"/>
      <c r="I49" s="45"/>
      <c r="J49" s="59">
        <f>(11380-6000)+2922.03</f>
        <v>8302.0300000000007</v>
      </c>
      <c r="K49" s="18"/>
      <c r="L49" s="47"/>
      <c r="M49" s="46"/>
      <c r="N49" s="46"/>
      <c r="O49" s="45"/>
    </row>
    <row r="50" spans="1:15" x14ac:dyDescent="0.35">
      <c r="A50" s="61" t="s">
        <v>113</v>
      </c>
      <c r="B50" s="46"/>
      <c r="C50" s="45"/>
      <c r="D50" s="45"/>
      <c r="E50" s="45"/>
      <c r="F50" s="45"/>
      <c r="G50" s="45"/>
      <c r="H50" s="45"/>
      <c r="I50" s="45"/>
      <c r="J50" s="45"/>
      <c r="K50" s="18"/>
      <c r="L50" s="47"/>
      <c r="M50" s="46"/>
      <c r="N50" s="46"/>
      <c r="O50" s="45"/>
    </row>
    <row r="51" spans="1:15" x14ac:dyDescent="0.35">
      <c r="A51" s="63" t="s">
        <v>66</v>
      </c>
      <c r="B51" s="46"/>
      <c r="C51" s="45"/>
      <c r="D51" s="45"/>
      <c r="E51" s="45"/>
      <c r="F51" s="45"/>
      <c r="G51" s="45"/>
      <c r="H51" s="45"/>
      <c r="I51" s="45"/>
      <c r="J51" s="18">
        <v>2280</v>
      </c>
      <c r="K51" s="18"/>
      <c r="L51" s="47"/>
      <c r="M51" s="46"/>
      <c r="N51" s="46"/>
      <c r="O51" s="45"/>
    </row>
    <row r="52" spans="1:15" x14ac:dyDescent="0.35">
      <c r="A52" s="62"/>
      <c r="B52" s="46"/>
      <c r="C52" s="45"/>
      <c r="D52" s="45"/>
      <c r="E52" s="45"/>
      <c r="F52" s="45"/>
      <c r="G52" s="45"/>
      <c r="H52" s="45"/>
      <c r="I52" s="45"/>
      <c r="J52" s="45"/>
      <c r="K52" s="64"/>
      <c r="L52" s="86"/>
      <c r="M52" s="86"/>
      <c r="N52" s="46"/>
      <c r="O52" s="45"/>
    </row>
    <row r="53" spans="1:15" x14ac:dyDescent="0.35">
      <c r="A53" s="62" t="s">
        <v>108</v>
      </c>
      <c r="B53" s="46"/>
      <c r="C53" s="45"/>
      <c r="D53" s="45"/>
      <c r="E53" s="45"/>
      <c r="F53" s="45"/>
      <c r="G53" s="45"/>
      <c r="H53" s="45"/>
      <c r="I53" s="45"/>
      <c r="J53" s="18">
        <v>24.01</v>
      </c>
      <c r="K53" s="64"/>
      <c r="L53" s="86"/>
      <c r="M53" s="86"/>
      <c r="N53" s="46"/>
      <c r="O53" s="45"/>
    </row>
    <row r="54" spans="1:15" x14ac:dyDescent="0.35">
      <c r="A54" s="67"/>
      <c r="B54" s="45"/>
      <c r="C54" s="46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6"/>
    </row>
    <row r="55" spans="1:15" x14ac:dyDescent="0.35">
      <c r="A55" s="69" t="s">
        <v>102</v>
      </c>
      <c r="B55" s="45"/>
      <c r="C55" s="46"/>
      <c r="D55" s="45"/>
      <c r="E55" s="45"/>
      <c r="F55" s="45"/>
      <c r="G55" s="45"/>
      <c r="H55" s="45"/>
      <c r="I55" s="45"/>
      <c r="J55" s="18">
        <v>1200</v>
      </c>
      <c r="K55" s="45"/>
      <c r="L55" s="45"/>
      <c r="M55" s="45"/>
      <c r="N55" s="45"/>
      <c r="O55" s="46"/>
    </row>
    <row r="56" spans="1:15" x14ac:dyDescent="0.35">
      <c r="A56" s="69" t="s">
        <v>104</v>
      </c>
      <c r="B56" s="45"/>
      <c r="C56" s="46"/>
      <c r="D56" s="45"/>
      <c r="E56" s="45"/>
      <c r="F56" s="45"/>
      <c r="G56" s="45"/>
      <c r="H56" s="45"/>
      <c r="I56" s="45"/>
      <c r="J56" s="18">
        <v>67305.03</v>
      </c>
      <c r="K56" s="45"/>
      <c r="L56" s="45"/>
      <c r="M56" s="45"/>
      <c r="N56" s="45"/>
      <c r="O56" s="87"/>
    </row>
    <row r="57" spans="1:15" x14ac:dyDescent="0.35">
      <c r="A57" s="69" t="s">
        <v>110</v>
      </c>
      <c r="B57" s="45"/>
      <c r="C57" s="46"/>
      <c r="D57" s="45"/>
      <c r="E57" s="45"/>
      <c r="F57" s="45"/>
      <c r="G57" s="45"/>
      <c r="H57" s="45"/>
      <c r="I57" s="45"/>
      <c r="J57" s="18">
        <v>28885</v>
      </c>
      <c r="K57" s="45"/>
      <c r="L57" s="45"/>
      <c r="M57" s="45"/>
      <c r="N57" s="45"/>
      <c r="O57" s="46"/>
    </row>
    <row r="58" spans="1:15" x14ac:dyDescent="0.35">
      <c r="A58" s="70" t="s">
        <v>111</v>
      </c>
      <c r="B58" s="45"/>
      <c r="C58" s="46"/>
      <c r="D58" s="45"/>
      <c r="E58" s="45"/>
      <c r="F58" s="45"/>
      <c r="G58" s="45"/>
      <c r="H58" s="45"/>
      <c r="I58" s="45"/>
      <c r="J58" s="45"/>
      <c r="K58" s="95">
        <f>241965.42-2200-72426.4</f>
        <v>167339.02000000002</v>
      </c>
      <c r="L58" s="45"/>
      <c r="M58" s="45"/>
      <c r="N58" s="45"/>
      <c r="O58" s="46"/>
    </row>
    <row r="59" spans="1:15" x14ac:dyDescent="0.35">
      <c r="A59" s="69" t="s">
        <v>103</v>
      </c>
      <c r="B59" s="45"/>
      <c r="C59" s="46"/>
      <c r="D59" s="45"/>
      <c r="E59" s="45"/>
      <c r="F59" s="45"/>
      <c r="G59" s="45"/>
      <c r="H59" s="45"/>
      <c r="I59" s="45"/>
      <c r="J59" s="57">
        <v>19065</v>
      </c>
      <c r="K59" s="45"/>
      <c r="L59" s="45"/>
      <c r="M59" s="45"/>
      <c r="N59" s="45"/>
      <c r="O59" s="46"/>
    </row>
    <row r="60" spans="1:15" x14ac:dyDescent="0.35">
      <c r="A60" s="69" t="s">
        <v>90</v>
      </c>
      <c r="B60" s="45"/>
      <c r="C60" s="46"/>
      <c r="D60" s="45"/>
      <c r="E60" s="45"/>
      <c r="F60" s="45"/>
      <c r="G60" s="45"/>
      <c r="H60" s="45"/>
      <c r="I60" s="45"/>
      <c r="J60" s="45"/>
      <c r="K60" s="57">
        <v>99343.9</v>
      </c>
      <c r="L60" s="45"/>
      <c r="M60" s="45"/>
      <c r="N60" s="45"/>
      <c r="O60" s="46"/>
    </row>
    <row r="61" spans="1:15" x14ac:dyDescent="0.35">
      <c r="A61" s="9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</row>
    <row r="62" spans="1:15" x14ac:dyDescent="0.35">
      <c r="A62" s="14" t="s">
        <v>73</v>
      </c>
      <c r="B62" s="45"/>
      <c r="C62" s="21">
        <f>D62+F62+G62+H62+L62+M62+N62+O62+J62+K62+E62+I62</f>
        <v>4881345.3100000005</v>
      </c>
      <c r="D62" s="22">
        <f>D13</f>
        <v>0</v>
      </c>
      <c r="E62" s="22">
        <f>E13</f>
        <v>29691.37000000001</v>
      </c>
      <c r="F62" s="18"/>
      <c r="G62" s="18"/>
      <c r="H62" s="18"/>
      <c r="I62" s="18">
        <f>SUM(I17:I61)</f>
        <v>137702.48000000001</v>
      </c>
      <c r="J62" s="18">
        <f>SUM(J17:J61)</f>
        <v>3916072.3299999996</v>
      </c>
      <c r="K62" s="18">
        <f>SUM(K17:K61)</f>
        <v>797879.13</v>
      </c>
      <c r="L62" s="18">
        <f>SUM(L17:L61)</f>
        <v>0</v>
      </c>
      <c r="M62" s="18">
        <f>SUM(M17:M61)</f>
        <v>0</v>
      </c>
      <c r="N62" s="18">
        <f>SUM(N18:N61)</f>
        <v>0</v>
      </c>
      <c r="O62" s="78">
        <f>SUM(O56:O61)</f>
        <v>0</v>
      </c>
    </row>
    <row r="63" spans="1:15" x14ac:dyDescent="0.35">
      <c r="A63" s="9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</row>
    <row r="64" spans="1:15" x14ac:dyDescent="0.35">
      <c r="A64" s="9" t="s">
        <v>74</v>
      </c>
      <c r="B64" s="9"/>
      <c r="C64" s="18"/>
      <c r="D64" s="6"/>
      <c r="E64" s="6"/>
      <c r="F64" s="45"/>
      <c r="G64" s="45"/>
      <c r="H64" s="45"/>
      <c r="I64" s="45"/>
      <c r="J64" s="45"/>
      <c r="K64" s="45"/>
      <c r="L64" s="45"/>
      <c r="M64" s="45"/>
      <c r="N64" s="45"/>
      <c r="O64" s="45"/>
    </row>
    <row r="65" spans="1:15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5">
      <c r="A66" s="1"/>
      <c r="B66" s="1"/>
      <c r="C66" s="3"/>
      <c r="D66" s="3"/>
      <c r="E66" s="3"/>
      <c r="F66" s="1"/>
      <c r="G66" s="72"/>
      <c r="H66" s="1"/>
      <c r="I66" s="1"/>
      <c r="J66" s="1"/>
      <c r="K66" s="1"/>
      <c r="L66" s="1"/>
      <c r="M66" s="1"/>
      <c r="N66" s="1"/>
      <c r="O66" s="1"/>
    </row>
    <row r="67" spans="1:15" x14ac:dyDescent="0.35">
      <c r="A67" s="1"/>
      <c r="B67" s="1"/>
      <c r="C67" s="3">
        <v>14753</v>
      </c>
      <c r="D67" s="3" t="s">
        <v>112</v>
      </c>
      <c r="E67" s="3"/>
      <c r="F67" s="1"/>
      <c r="G67" s="1"/>
      <c r="H67" s="1"/>
      <c r="I67" s="1"/>
      <c r="J67" s="92">
        <f>J28+E13</f>
        <v>117767.3</v>
      </c>
      <c r="K67" s="3"/>
      <c r="L67" s="1"/>
      <c r="M67" s="1"/>
      <c r="N67" s="1"/>
      <c r="O67" s="1"/>
    </row>
    <row r="68" spans="1:15" x14ac:dyDescent="0.35">
      <c r="D68" s="43"/>
      <c r="E68" s="43"/>
    </row>
    <row r="69" spans="1:15" ht="15" thickBot="1" x14ac:dyDescent="0.4">
      <c r="A69" s="73"/>
      <c r="B69" s="73"/>
      <c r="C69" s="73"/>
      <c r="D69" s="74"/>
      <c r="E69" s="74"/>
      <c r="F69" s="73"/>
      <c r="G69" s="73"/>
      <c r="H69" s="73"/>
      <c r="I69" s="73"/>
      <c r="J69" s="73"/>
      <c r="K69" s="73"/>
      <c r="L69" s="73"/>
      <c r="M69" s="73"/>
      <c r="N69" s="73"/>
      <c r="O69" s="73"/>
    </row>
    <row r="70" spans="1:15" x14ac:dyDescent="0.35">
      <c r="D70" s="75"/>
      <c r="E70" s="75"/>
      <c r="K70" s="75"/>
      <c r="L70" s="75"/>
      <c r="O70" s="75"/>
    </row>
  </sheetData>
  <pageMargins left="0.31496062992125984" right="0.11811023622047245" top="0.15748031496062992" bottom="0.15748031496062992" header="0.31496062992125984" footer="0.31496062992125984"/>
  <pageSetup paperSize="9" scale="77" fitToWidth="0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2021</vt:lpstr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2023-04-03T10:06:38Z</dcterms:modified>
</cp:coreProperties>
</file>