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7" i="1" l="1"/>
  <c r="L33" i="1" s="1"/>
  <c r="L65" i="1" l="1"/>
  <c r="L31" i="1"/>
  <c r="M62" i="1"/>
  <c r="J21" i="1"/>
  <c r="L61" i="1"/>
  <c r="L55" i="1"/>
  <c r="L15" i="1"/>
  <c r="G61" i="1" l="1"/>
  <c r="H57" i="1"/>
  <c r="H56" i="1" l="1"/>
  <c r="G40" i="1"/>
  <c r="H55" i="1" l="1"/>
  <c r="H62" i="1" l="1"/>
  <c r="H59" i="1"/>
  <c r="H58" i="1"/>
  <c r="H54" i="1"/>
  <c r="H53" i="1"/>
  <c r="H52" i="1"/>
  <c r="H50" i="1"/>
  <c r="G45" i="1"/>
  <c r="G43" i="1"/>
  <c r="G42" i="1"/>
  <c r="G41" i="1"/>
  <c r="G39" i="1"/>
  <c r="G38" i="1"/>
  <c r="H35" i="1"/>
  <c r="H33" i="1"/>
  <c r="G31" i="1"/>
  <c r="H31" i="1" s="1"/>
  <c r="L23" i="1"/>
  <c r="L63" i="1" s="1"/>
  <c r="G23" i="1"/>
  <c r="H23" i="1" s="1"/>
  <c r="H15" i="1"/>
  <c r="G47" i="1" l="1"/>
  <c r="G48" i="1" s="1"/>
  <c r="G49" i="1" s="1"/>
  <c r="M49" i="1" l="1"/>
  <c r="H49" i="1"/>
  <c r="G63" i="1"/>
  <c r="G65" i="1" s="1"/>
  <c r="H63" i="1" l="1"/>
  <c r="I57" i="1" s="1"/>
  <c r="I55" i="1" l="1"/>
  <c r="I56" i="1"/>
  <c r="I58" i="1"/>
  <c r="I50" i="1"/>
  <c r="I33" i="1"/>
  <c r="I62" i="1"/>
  <c r="I53" i="1"/>
  <c r="I59" i="1"/>
  <c r="I54" i="1"/>
  <c r="I23" i="1"/>
  <c r="I35" i="1"/>
  <c r="I31" i="1"/>
  <c r="I52" i="1"/>
  <c r="I15" i="1"/>
  <c r="I49" i="1"/>
  <c r="I63" i="1" l="1"/>
</calcChain>
</file>

<file path=xl/sharedStrings.xml><?xml version="1.0" encoding="utf-8"?>
<sst xmlns="http://schemas.openxmlformats.org/spreadsheetml/2006/main" count="138" uniqueCount="133">
  <si>
    <t>СНТ "ЛЕСНАЯ  ПОЛЯНА"</t>
  </si>
  <si>
    <t xml:space="preserve">УТВЕРЖДЕНА </t>
  </si>
  <si>
    <t>на общем  собрании СНТ "Лесная поляна"</t>
  </si>
  <si>
    <t xml:space="preserve">ИНН </t>
  </si>
  <si>
    <t>Площадь  всего   землеотвода</t>
  </si>
  <si>
    <t>32 га (3 200 соток,  320 000 кв. м)</t>
  </si>
  <si>
    <t>Земли  общего  пользования</t>
  </si>
  <si>
    <t>41 074,3 кв. м</t>
  </si>
  <si>
    <t>Земельный  налог  за  ЗОП</t>
  </si>
  <si>
    <t>6,4942 руб / кв. м</t>
  </si>
  <si>
    <t>Земли  под  садовыми  участками</t>
  </si>
  <si>
    <t>(в  собственности  и  пользовании)</t>
  </si>
  <si>
    <t>279942,9 кв. м  (2799,43  соток) (без учета безхозного уч.292)</t>
  </si>
  <si>
    <t>№  пп</t>
  </si>
  <si>
    <t>Наименование  затрат</t>
  </si>
  <si>
    <t>Примечание</t>
  </si>
  <si>
    <t>ПРИНЯТАЯ СУММА по статьям расходов</t>
  </si>
  <si>
    <t>На сотку затраты по статьям (руб.)</t>
  </si>
  <si>
    <t>В процентах (%)</t>
  </si>
  <si>
    <t>Исполнение сметы в 2021 году (на 31.12.2021)</t>
  </si>
  <si>
    <t>Экономия (+), перерасход (-) / комментарии</t>
  </si>
  <si>
    <t>1.</t>
  </si>
  <si>
    <t>СОДЕРЖАНИЕ  внутренних дорог</t>
  </si>
  <si>
    <t>1.1</t>
  </si>
  <si>
    <t>Ямочный ремонт (все улицы и подъезные дороги)</t>
  </si>
  <si>
    <t>2</t>
  </si>
  <si>
    <t>ЭЛЕКТРОСНАБЖЕНИЕ</t>
  </si>
  <si>
    <t>2.1</t>
  </si>
  <si>
    <t>СОДЕРЖАНИЕ  ЛЭП  И  ОБОРУДОВАНИЯ  380 в</t>
  </si>
  <si>
    <t>2.1.1.</t>
  </si>
  <si>
    <t>Расход  электроэнергии  на  уличное освещение</t>
  </si>
  <si>
    <t>ориентировочно</t>
  </si>
  <si>
    <t>2.1.2.</t>
  </si>
  <si>
    <t>Расходные материалы (лампы, фотореле), внеплановый ремонт (материалы)</t>
  </si>
  <si>
    <t>2.1.3.</t>
  </si>
  <si>
    <t>Работы по организации отдельной линии освещения на территории новых дач</t>
  </si>
  <si>
    <t>из сметы 2020 300000=</t>
  </si>
  <si>
    <t>из сметы 2020</t>
  </si>
  <si>
    <t>ИТОГО</t>
  </si>
  <si>
    <t>3.</t>
  </si>
  <si>
    <t>ВОДОСНАБЖЕНИЕ</t>
  </si>
  <si>
    <t>3.1.</t>
  </si>
  <si>
    <t xml:space="preserve">Ремонтные  материалы  и  работа организаций  по  договору </t>
  </si>
  <si>
    <t>3.2.</t>
  </si>
  <si>
    <t>Расход  электроэнергии  для  глубинного насоса</t>
  </si>
  <si>
    <t>3.3.</t>
  </si>
  <si>
    <t>Резерв на аварийные ситуации при запуске водопровода (материалы)</t>
  </si>
  <si>
    <t>3.4.</t>
  </si>
  <si>
    <t>Устройство задвижек на всех линиях</t>
  </si>
  <si>
    <t>3,5</t>
  </si>
  <si>
    <t>Оформление охранных зон (по скважине)</t>
  </si>
  <si>
    <t>из сметы 2020 90000=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</si>
  <si>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</si>
  <si>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</si>
  <si>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</si>
  <si>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</si>
  <si>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</si>
  <si>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</si>
  <si>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</si>
  <si>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</si>
  <si>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</si>
  <si>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</si>
  <si>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</si>
  <si>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</si>
  <si>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</si>
  <si>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</si>
  <si>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</si>
  <si>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</si>
  <si>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</si>
  <si>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</si>
  <si>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</si>
  <si>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</si>
  <si>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</si>
  <si>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</si>
  <si>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6.6.</t>
  </si>
  <si>
    <t xml:space="preserve">Снятие  показаний  счетчиков и обработка показаний электроэнергии </t>
  </si>
  <si>
    <t>6.6.1.</t>
  </si>
  <si>
    <t xml:space="preserve">Фонд  оплаты  труда  2-х сотрудников (включает снятие показаний для контроля 2 раза)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</si>
  <si>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</si>
  <si>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</si>
  <si>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</si>
  <si>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</si>
  <si>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7</t>
  </si>
  <si>
    <t>НЕПРЕДВИДЕННЫЕ  РАСХОДЫ В  2021  ГОДУ</t>
  </si>
  <si>
    <t>8.</t>
  </si>
  <si>
    <t>ПРОЧИЕ  РАСХОДЫ</t>
  </si>
  <si>
    <t>8.1</t>
  </si>
  <si>
    <t>Земельный налог на ЗЕМЛИ ОБЩЕГО ПОЛЬЗОВАНИЯ в 2021 году</t>
  </si>
  <si>
    <t>8.2</t>
  </si>
  <si>
    <t>Водный налог (от количества потребленной воды)</t>
  </si>
  <si>
    <t>8.3</t>
  </si>
  <si>
    <t>Расходы на окашивание периметра всей территории СНТ (три раза за летний период)</t>
  </si>
  <si>
    <t>8.4</t>
  </si>
  <si>
    <t>Услуги  банка</t>
  </si>
  <si>
    <t>8.5</t>
  </si>
  <si>
    <t>Канцтовары, содержание оргтехники, сайт</t>
  </si>
  <si>
    <t>сдача отчетности в ИФНС, нотариус</t>
  </si>
  <si>
    <t>ИТОГО прочих расходов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</si>
  <si>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</si>
  <si>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</si>
  <si>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</si>
  <si>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</si>
  <si>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</si>
  <si>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</si>
  <si>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8.6</t>
  </si>
  <si>
    <t>Расходы по окончательному устройству хоз.двора (покрытие асф.крошкой, с уплотнением катком)</t>
  </si>
  <si>
    <t>8.7</t>
  </si>
  <si>
    <t>Противопожарные принадлежности, инвентарь, организация мероприятий (смета)</t>
  </si>
  <si>
    <t>8.8</t>
  </si>
  <si>
    <t>Мероприятия по очистке леса от сухих веток и мусора (смета)</t>
  </si>
  <si>
    <t>протокол №7/2021 от 05 июня 2021 г.</t>
  </si>
  <si>
    <t>МО, Солнечногорский г.о.,</t>
  </si>
  <si>
    <t>д. Лыткино</t>
  </si>
  <si>
    <t>-</t>
  </si>
  <si>
    <t>не начисляется</t>
  </si>
  <si>
    <t>перенести на устройство ул.освещения</t>
  </si>
  <si>
    <t>37560 работы; 109606,54 мат-лы</t>
  </si>
  <si>
    <t>в т.ч.работы стор.орг-ции 12766</t>
  </si>
  <si>
    <t xml:space="preserve">    С  М  Е  Т  А    Р  А  С  Х  О  Д  О  В    на   2 0 2 1 год с исполнением </t>
  </si>
  <si>
    <t>с учетом 60737,2 с ноября 2020</t>
  </si>
  <si>
    <t>в т.ч.60000= юрид.услуги</t>
  </si>
  <si>
    <t>переносится на 2022 85000=</t>
  </si>
  <si>
    <t xml:space="preserve">1. Неиспользованы денежные средства: </t>
  </si>
  <si>
    <t>Итого 600000 рублей неиспользовано переходит в экономию</t>
  </si>
  <si>
    <t>2. Перенесено использование денежных средств из сметы 2021 на исполнение в 2022:</t>
  </si>
  <si>
    <t>п.3.4, 3.5 в размере 160000 перенесено выполнение на 2022 год;</t>
  </si>
  <si>
    <t>п.8.1. - 200000 (не начисляется земельный налог по законодательству с 2020 года;</t>
  </si>
  <si>
    <t>п.9 - резервный фонд в размере 400000 (не использован).</t>
  </si>
  <si>
    <t>п.2.1.1 в размере 85000 перенесено на увеличение суммы по устройству уличного освещения на 2022 год.</t>
  </si>
  <si>
    <t>Итого 245000 переносится со сметы 2021 года на 2022 год.</t>
  </si>
  <si>
    <t>Комментарии по исполнению сметы 2021 г.</t>
  </si>
  <si>
    <t xml:space="preserve">По другим статьям суммарно экономия составила 48,4 тыс.рублей. </t>
  </si>
  <si>
    <t>Всего не использовано 648,4 тыс.руб. и 245 тыс.рублей - на выполнение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</si>
</sst>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0.0%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8"/>
      <color indexed="8"/>
      <name val="Arial"/>
      <family val="2"/>
      <charset val="204"/>
    </font>
    <font>
      <u/>
      <sz val="10"/>
      <color indexed="8"/>
      <name val="Arial"/>
      <family val="2"/>
      <charset val="204"/>
    </font>
    <font>
      <b/>
      <i/>
      <u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b/>
      <sz val="10"/>
      <color rgb="FFC0000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53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center"/>
    </xf>
    <xf numFmtId="164" fontId="6" fillId="0" borderId="0" xfId="2" applyFont="1" applyAlignment="1">
      <alignment horizontal="center"/>
    </xf>
    <xf numFmtId="0" fontId="7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4" fillId="0" borderId="1" xfId="1" applyNumberFormat="1" applyFont="1" applyBorder="1" applyAlignment="1">
      <alignment horizontal="left"/>
    </xf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164" fontId="2" fillId="0" borderId="2" xfId="2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164" fontId="2" fillId="0" borderId="3" xfId="2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164" fontId="2" fillId="0" borderId="0" xfId="2" applyFont="1" applyBorder="1" applyAlignment="1">
      <alignment horizontal="center"/>
    </xf>
    <xf numFmtId="164" fontId="2" fillId="0" borderId="5" xfId="2" applyFont="1" applyBorder="1" applyAlignment="1">
      <alignment horizontal="center"/>
    </xf>
    <xf numFmtId="49" fontId="4" fillId="0" borderId="4" xfId="1" applyNumberFormat="1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/>
    </xf>
    <xf numFmtId="49" fontId="9" fillId="0" borderId="6" xfId="1" applyNumberFormat="1" applyFont="1" applyBorder="1" applyAlignment="1">
      <alignment horizontal="left"/>
    </xf>
    <xf numFmtId="0" fontId="4" fillId="0" borderId="7" xfId="1" applyFont="1" applyBorder="1"/>
    <xf numFmtId="0" fontId="4" fillId="0" borderId="7" xfId="1" applyFont="1" applyBorder="1" applyAlignment="1">
      <alignment horizontal="center"/>
    </xf>
    <xf numFmtId="164" fontId="2" fillId="0" borderId="7" xfId="2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64" fontId="2" fillId="0" borderId="8" xfId="2" applyFont="1" applyBorder="1" applyAlignment="1">
      <alignment horizontal="center"/>
    </xf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9" xfId="1" applyNumberFormat="1" applyFont="1" applyBorder="1" applyAlignment="1">
      <alignment horizontal="center" vertical="center" wrapText="1"/>
    </xf>
    <xf numFmtId="164" fontId="4" fillId="0" borderId="10" xfId="2" applyFont="1" applyBorder="1" applyAlignment="1">
      <alignment horizontal="center" vertical="center" wrapText="1"/>
    </xf>
    <xf numFmtId="164" fontId="10" fillId="0" borderId="10" xfId="2" applyFont="1" applyBorder="1" applyAlignment="1">
      <alignment horizontal="center" vertical="center" wrapText="1"/>
    </xf>
    <xf numFmtId="164" fontId="4" fillId="0" borderId="11" xfId="2" applyFont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49" fontId="1" fillId="0" borderId="12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4" xfId="1" applyNumberFormat="1" applyBorder="1" applyAlignment="1">
      <alignment horizontal="left" vertical="center" wrapText="1"/>
    </xf>
    <xf numFmtId="164" fontId="15" fillId="0" borderId="16" xfId="2" applyFont="1" applyBorder="1" applyAlignment="1">
      <alignment horizontal="center" vertical="center" wrapText="1"/>
    </xf>
    <xf numFmtId="164" fontId="15" fillId="0" borderId="16" xfId="2" applyFont="1" applyFill="1" applyBorder="1" applyAlignment="1">
      <alignment horizontal="center" vertical="center" wrapText="1"/>
    </xf>
    <xf numFmtId="164" fontId="2" fillId="0" borderId="19" xfId="2" applyFont="1" applyBorder="1" applyAlignment="1">
      <alignment horizontal="center" vertical="center" wrapText="1"/>
    </xf>
    <xf numFmtId="49" fontId="11" fillId="0" borderId="20" xfId="1" applyNumberFormat="1" applyFont="1" applyBorder="1" applyAlignment="1">
      <alignment horizontal="left" vertical="center" wrapText="1"/>
    </xf>
    <xf numFmtId="164" fontId="4" fillId="0" borderId="16" xfId="2" applyFont="1" applyBorder="1" applyAlignment="1">
      <alignment horizontal="center" vertical="center" wrapText="1"/>
    </xf>
    <xf numFmtId="1" fontId="1" fillId="0" borderId="16" xfId="1" applyNumberFormat="1" applyBorder="1" applyAlignment="1">
      <alignment horizontal="center" vertical="center" wrapText="1"/>
    </xf>
    <xf numFmtId="49" fontId="15" fillId="0" borderId="12" xfId="1" applyNumberFormat="1" applyFont="1" applyBorder="1" applyAlignment="1">
      <alignment horizontal="left" vertical="center" wrapText="1"/>
    </xf>
    <xf numFmtId="49" fontId="4" fillId="0" borderId="20" xfId="1" applyNumberFormat="1" applyFont="1" applyBorder="1" applyAlignment="1">
      <alignment horizontal="left" vertical="center" wrapText="1"/>
    </xf>
    <xf numFmtId="164" fontId="1" fillId="0" borderId="16" xfId="2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49" fontId="14" fillId="0" borderId="20" xfId="1" applyNumberFormat="1" applyFont="1" applyBorder="1" applyAlignment="1">
      <alignment horizontal="left" vertical="center" wrapText="1"/>
    </xf>
    <xf numFmtId="49" fontId="11" fillId="0" borderId="23" xfId="1" applyNumberFormat="1" applyFont="1" applyBorder="1" applyAlignment="1">
      <alignment horizontal="left" vertical="center" wrapText="1"/>
    </xf>
    <xf numFmtId="164" fontId="4" fillId="0" borderId="27" xfId="2" applyFont="1" applyBorder="1" applyAlignment="1">
      <alignment horizontal="center" vertical="center" wrapText="1"/>
    </xf>
    <xf numFmtId="1" fontId="1" fillId="0" borderId="27" xfId="1" applyNumberFormat="1" applyBorder="1" applyAlignment="1">
      <alignment horizontal="center" vertical="center" wrapText="1"/>
    </xf>
    <xf numFmtId="164" fontId="1" fillId="0" borderId="16" xfId="2" applyFont="1" applyFill="1" applyBorder="1" applyAlignment="1">
      <alignment horizontal="center" vertical="center" wrapText="1"/>
    </xf>
    <xf numFmtId="164" fontId="1" fillId="0" borderId="28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164" fontId="15" fillId="0" borderId="32" xfId="2" applyFont="1" applyBorder="1" applyAlignment="1">
      <alignment horizontal="center" vertical="center" wrapText="1"/>
    </xf>
    <xf numFmtId="164" fontId="17" fillId="0" borderId="34" xfId="2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165" fontId="2" fillId="0" borderId="16" xfId="1" applyNumberFormat="1" applyFont="1" applyBorder="1" applyAlignment="1">
      <alignment horizontal="center" vertical="center" wrapText="1"/>
    </xf>
    <xf numFmtId="164" fontId="11" fillId="0" borderId="19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12" fillId="0" borderId="19" xfId="2" applyFont="1" applyBorder="1" applyAlignment="1">
      <alignment horizontal="center" vertical="center" wrapText="1"/>
    </xf>
    <xf numFmtId="0" fontId="19" fillId="0" borderId="0" xfId="1" applyFont="1" applyAlignment="1">
      <alignment vertical="center" wrapText="1"/>
    </xf>
    <xf numFmtId="49" fontId="2" fillId="0" borderId="20" xfId="1" applyNumberFormat="1" applyFont="1" applyBorder="1" applyAlignment="1">
      <alignment horizontal="left" vertical="center" wrapText="1"/>
    </xf>
    <xf numFmtId="49" fontId="2" fillId="0" borderId="39" xfId="1" applyNumberFormat="1" applyFont="1" applyBorder="1" applyAlignment="1">
      <alignment horizontal="left" vertical="center" wrapText="1"/>
    </xf>
    <xf numFmtId="164" fontId="4" fillId="0" borderId="40" xfId="2" applyFont="1" applyBorder="1" applyAlignment="1">
      <alignment horizontal="center" vertical="center" wrapText="1"/>
    </xf>
    <xf numFmtId="1" fontId="1" fillId="0" borderId="40" xfId="1" applyNumberFormat="1" applyBorder="1" applyAlignment="1">
      <alignment horizontal="center" vertical="center" wrapText="1"/>
    </xf>
    <xf numFmtId="165" fontId="2" fillId="0" borderId="40" xfId="1" applyNumberFormat="1" applyFont="1" applyBorder="1" applyAlignment="1">
      <alignment horizontal="center" vertical="center" wrapText="1"/>
    </xf>
    <xf numFmtId="1" fontId="2" fillId="0" borderId="41" xfId="1" applyNumberFormat="1" applyFont="1" applyBorder="1" applyAlignment="1">
      <alignment horizontal="center" vertical="center" wrapText="1"/>
    </xf>
    <xf numFmtId="1" fontId="2" fillId="0" borderId="42" xfId="1" applyNumberFormat="1" applyFont="1" applyBorder="1" applyAlignment="1">
      <alignment horizontal="center" vertical="center" wrapText="1"/>
    </xf>
    <xf numFmtId="164" fontId="15" fillId="0" borderId="27" xfId="2" applyFont="1" applyBorder="1" applyAlignment="1">
      <alignment horizontal="center" vertical="center" wrapText="1"/>
    </xf>
    <xf numFmtId="49" fontId="11" fillId="0" borderId="12" xfId="1" applyNumberFormat="1" applyFont="1" applyBorder="1" applyAlignment="1">
      <alignment horizontal="left" vertical="center" wrapText="1"/>
    </xf>
    <xf numFmtId="49" fontId="2" fillId="0" borderId="44" xfId="1" applyNumberFormat="1" applyFont="1" applyBorder="1" applyAlignment="1">
      <alignment horizontal="left" vertical="center" wrapText="1"/>
    </xf>
    <xf numFmtId="164" fontId="12" fillId="0" borderId="32" xfId="2" applyFont="1" applyBorder="1" applyAlignment="1">
      <alignment horizontal="center" vertical="center" wrapText="1"/>
    </xf>
    <xf numFmtId="164" fontId="1" fillId="0" borderId="34" xfId="2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64" fontId="1" fillId="0" borderId="19" xfId="2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164" fontId="11" fillId="0" borderId="16" xfId="2" applyFont="1" applyBorder="1" applyAlignment="1">
      <alignment horizontal="center" vertical="center" wrapText="1"/>
    </xf>
    <xf numFmtId="49" fontId="14" fillId="0" borderId="20" xfId="1" applyNumberFormat="1" applyFont="1" applyBorder="1" applyAlignment="1">
      <alignment vertical="center" wrapText="1"/>
    </xf>
    <xf numFmtId="164" fontId="21" fillId="0" borderId="16" xfId="2" applyFont="1" applyBorder="1" applyAlignment="1">
      <alignment horizontal="center" vertical="center" wrapText="1"/>
    </xf>
    <xf numFmtId="49" fontId="11" fillId="0" borderId="44" xfId="1" applyNumberFormat="1" applyFont="1" applyBorder="1" applyAlignment="1">
      <alignment horizontal="left" vertical="center" wrapText="1"/>
    </xf>
    <xf numFmtId="164" fontId="16" fillId="0" borderId="47" xfId="2" applyFont="1" applyBorder="1" applyAlignment="1">
      <alignment horizontal="center" vertical="center" wrapText="1"/>
    </xf>
    <xf numFmtId="164" fontId="15" fillId="0" borderId="47" xfId="2" applyFont="1" applyBorder="1" applyAlignment="1">
      <alignment horizontal="center" vertical="center" wrapText="1"/>
    </xf>
    <xf numFmtId="164" fontId="1" fillId="0" borderId="48" xfId="2" applyFont="1" applyBorder="1" applyAlignment="1">
      <alignment horizontal="center" vertical="center" wrapText="1"/>
    </xf>
    <xf numFmtId="164" fontId="11" fillId="0" borderId="37" xfId="2" applyFont="1" applyBorder="1" applyAlignment="1">
      <alignment horizontal="center" vertical="center" wrapText="1"/>
    </xf>
    <xf numFmtId="164" fontId="23" fillId="0" borderId="37" xfId="2" applyFont="1" applyBorder="1" applyAlignment="1">
      <alignment horizontal="center" vertical="center" wrapText="1"/>
    </xf>
    <xf numFmtId="164" fontId="11" fillId="0" borderId="38" xfId="2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19" fillId="2" borderId="35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 wrapText="1"/>
    </xf>
    <xf numFmtId="164" fontId="17" fillId="0" borderId="19" xfId="2" applyFont="1" applyBorder="1" applyAlignment="1">
      <alignment horizontal="center" vertical="center" wrapText="1"/>
    </xf>
    <xf numFmtId="164" fontId="24" fillId="0" borderId="19" xfId="2" applyFont="1" applyBorder="1" applyAlignment="1">
      <alignment horizontal="center" vertical="center" wrapText="1"/>
    </xf>
    <xf numFmtId="1" fontId="1" fillId="0" borderId="32" xfId="1" applyNumberFormat="1" applyBorder="1" applyAlignment="1">
      <alignment horizontal="center" vertical="center" wrapText="1"/>
    </xf>
    <xf numFmtId="165" fontId="2" fillId="0" borderId="32" xfId="1" applyNumberFormat="1" applyFont="1" applyBorder="1" applyAlignment="1">
      <alignment horizontal="center" vertical="center" wrapText="1"/>
    </xf>
    <xf numFmtId="164" fontId="24" fillId="0" borderId="34" xfId="2" applyFont="1" applyBorder="1" applyAlignment="1">
      <alignment horizontal="center" vertical="center" wrapText="1"/>
    </xf>
    <xf numFmtId="164" fontId="1" fillId="0" borderId="47" xfId="1" applyNumberFormat="1" applyBorder="1" applyAlignment="1">
      <alignment horizontal="center" vertical="center" wrapText="1"/>
    </xf>
    <xf numFmtId="164" fontId="25" fillId="0" borderId="10" xfId="2" applyFont="1" applyBorder="1" applyAlignment="1">
      <alignment horizontal="center" vertical="center" wrapText="1"/>
    </xf>
    <xf numFmtId="1" fontId="11" fillId="0" borderId="10" xfId="1" applyNumberFormat="1" applyFont="1" applyBorder="1" applyAlignment="1">
      <alignment horizontal="center" vertical="center" wrapText="1"/>
    </xf>
    <xf numFmtId="9" fontId="4" fillId="0" borderId="10" xfId="1" applyNumberFormat="1" applyFont="1" applyBorder="1" applyAlignment="1">
      <alignment horizontal="center" vertical="center" wrapText="1"/>
    </xf>
    <xf numFmtId="164" fontId="26" fillId="0" borderId="11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2" fontId="2" fillId="3" borderId="0" xfId="1" applyNumberFormat="1" applyFont="1" applyFill="1" applyAlignment="1">
      <alignment horizontal="center"/>
    </xf>
    <xf numFmtId="164" fontId="1" fillId="0" borderId="0" xfId="2" applyFont="1" applyAlignment="1">
      <alignment horizontal="center"/>
    </xf>
    <xf numFmtId="1" fontId="27" fillId="0" borderId="0" xfId="1" applyNumberFormat="1" applyFont="1" applyAlignment="1">
      <alignment horizontal="center"/>
    </xf>
    <xf numFmtId="164" fontId="15" fillId="0" borderId="0" xfId="2" applyFont="1" applyAlignment="1">
      <alignment horizontal="center"/>
    </xf>
    <xf numFmtId="164" fontId="18" fillId="0" borderId="0" xfId="2" applyFont="1" applyAlignment="1">
      <alignment horizontal="center"/>
    </xf>
    <xf numFmtId="164" fontId="28" fillId="0" borderId="0" xfId="2" applyFont="1" applyAlignment="1">
      <alignment horizontal="center"/>
    </xf>
    <xf numFmtId="0" fontId="29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12" fillId="0" borderId="0" xfId="2" applyFont="1" applyAlignment="1">
      <alignment horizontal="center"/>
    </xf>
    <xf numFmtId="0" fontId="11" fillId="0" borderId="0" xfId="1" applyFont="1"/>
    <xf numFmtId="0" fontId="14" fillId="0" borderId="16" xfId="1" applyFont="1" applyBorder="1" applyAlignment="1">
      <alignment horizontal="left" vertical="center" wrapText="1"/>
    </xf>
    <xf numFmtId="1" fontId="2" fillId="0" borderId="17" xfId="1" applyNumberFormat="1" applyFont="1" applyBorder="1" applyAlignment="1">
      <alignment horizontal="center" vertical="center" wrapText="1"/>
    </xf>
    <xf numFmtId="1" fontId="2" fillId="0" borderId="18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164" fontId="11" fillId="0" borderId="16" xfId="2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19" fillId="2" borderId="35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1" fontId="1" fillId="4" borderId="16" xfId="1" applyNumberFormat="1" applyFill="1" applyBorder="1"/>
    <xf numFmtId="10" fontId="1" fillId="4" borderId="16" xfId="1" applyNumberFormat="1" applyFill="1" applyBorder="1"/>
    <xf numFmtId="1" fontId="11" fillId="4" borderId="32" xfId="1" applyNumberFormat="1" applyFont="1" applyFill="1" applyBorder="1" applyAlignment="1">
      <alignment horizontal="center" vertical="center" wrapText="1"/>
    </xf>
    <xf numFmtId="165" fontId="4" fillId="4" borderId="32" xfId="1" applyNumberFormat="1" applyFont="1" applyFill="1" applyBorder="1" applyAlignment="1">
      <alignment horizontal="center" vertical="center" wrapText="1"/>
    </xf>
    <xf numFmtId="1" fontId="1" fillId="4" borderId="32" xfId="1" applyNumberFormat="1" applyFill="1" applyBorder="1" applyAlignment="1">
      <alignment horizontal="center" vertical="center" wrapText="1"/>
    </xf>
    <xf numFmtId="1" fontId="11" fillId="4" borderId="47" xfId="1" applyNumberFormat="1" applyFont="1" applyFill="1" applyBorder="1" applyAlignment="1">
      <alignment horizontal="center" vertical="center" wrapText="1"/>
    </xf>
    <xf numFmtId="165" fontId="4" fillId="4" borderId="47" xfId="1" applyNumberFormat="1" applyFont="1" applyFill="1" applyBorder="1" applyAlignment="1">
      <alignment horizontal="center" vertical="center" wrapText="1"/>
    </xf>
    <xf numFmtId="1" fontId="11" fillId="4" borderId="37" xfId="1" applyNumberFormat="1" applyFont="1" applyFill="1" applyBorder="1" applyAlignment="1">
      <alignment horizontal="center" vertical="center" wrapText="1"/>
    </xf>
    <xf numFmtId="10" fontId="2" fillId="4" borderId="37" xfId="1" applyNumberFormat="1" applyFont="1" applyFill="1" applyBorder="1" applyAlignment="1">
      <alignment horizontal="center" vertical="center" wrapText="1"/>
    </xf>
    <xf numFmtId="165" fontId="2" fillId="4" borderId="37" xfId="1" applyNumberFormat="1" applyFont="1" applyFill="1" applyBorder="1" applyAlignment="1">
      <alignment horizontal="center" vertical="center" wrapText="1"/>
    </xf>
    <xf numFmtId="1" fontId="11" fillId="4" borderId="16" xfId="1" applyNumberFormat="1" applyFont="1" applyFill="1" applyBorder="1" applyAlignment="1">
      <alignment horizontal="center" vertical="center" wrapText="1"/>
    </xf>
    <xf numFmtId="165" fontId="2" fillId="4" borderId="16" xfId="1" applyNumberFormat="1" applyFont="1" applyFill="1" applyBorder="1" applyAlignment="1">
      <alignment horizontal="center" vertical="center" wrapText="1"/>
    </xf>
    <xf numFmtId="164" fontId="16" fillId="4" borderId="47" xfId="2" applyFont="1" applyFill="1" applyBorder="1" applyAlignment="1">
      <alignment horizontal="center" vertical="center" wrapText="1"/>
    </xf>
    <xf numFmtId="1" fontId="16" fillId="4" borderId="47" xfId="1" applyNumberFormat="1" applyFont="1" applyFill="1" applyBorder="1" applyAlignment="1">
      <alignment horizontal="center" vertical="center" wrapText="1"/>
    </xf>
    <xf numFmtId="165" fontId="2" fillId="4" borderId="47" xfId="1" applyNumberFormat="1" applyFont="1" applyFill="1" applyBorder="1" applyAlignment="1">
      <alignment horizontal="center" vertical="center" wrapText="1"/>
    </xf>
    <xf numFmtId="165" fontId="2" fillId="4" borderId="16" xfId="1" applyNumberFormat="1" applyFont="1" applyFill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1" fontId="11" fillId="4" borderId="16" xfId="1" applyNumberFormat="1" applyFont="1" applyFill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19" fillId="2" borderId="35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 wrapText="1"/>
    </xf>
    <xf numFmtId="164" fontId="26" fillId="0" borderId="16" xfId="2" applyFont="1" applyBorder="1" applyAlignment="1">
      <alignment horizontal="center" vertical="center" wrapText="1"/>
    </xf>
    <xf numFmtId="49" fontId="18" fillId="0" borderId="19" xfId="2" applyNumberFormat="1" applyFont="1" applyBorder="1" applyAlignment="1">
      <alignment horizontal="center" vertical="center" wrapText="1"/>
    </xf>
    <xf numFmtId="164" fontId="15" fillId="0" borderId="48" xfId="2" applyFont="1" applyBorder="1" applyAlignment="1">
      <alignment horizontal="center" vertical="center" wrapText="1"/>
    </xf>
    <xf numFmtId="164" fontId="12" fillId="0" borderId="10" xfId="2" applyFont="1" applyBorder="1" applyAlignment="1">
      <alignment horizontal="center" vertical="center" wrapText="1"/>
    </xf>
    <xf numFmtId="164" fontId="12" fillId="0" borderId="7" xfId="1" applyNumberFormat="1" applyFont="1" applyBorder="1" applyAlignment="1">
      <alignment horizontal="center" vertical="center" wrapText="1"/>
    </xf>
    <xf numFmtId="164" fontId="15" fillId="0" borderId="43" xfId="2" applyFont="1" applyBorder="1" applyAlignment="1">
      <alignment horizontal="center" vertical="center" wrapText="1"/>
    </xf>
    <xf numFmtId="0" fontId="1" fillId="0" borderId="0" xfId="1" applyAlignment="1">
      <alignment horizontal="left"/>
    </xf>
    <xf numFmtId="0" fontId="8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left" vertical="center" wrapText="1"/>
    </xf>
    <xf numFmtId="0" fontId="13" fillId="0" borderId="14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14" fillId="0" borderId="16" xfId="1" applyFont="1" applyBorder="1" applyAlignment="1">
      <alignment horizontal="left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49" fontId="2" fillId="0" borderId="0" xfId="1" applyNumberFormat="1" applyFont="1"/>
    <xf numFmtId="0" fontId="4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16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left" vertical="center" wrapText="1"/>
    </xf>
    <xf numFmtId="0" fontId="13" fillId="0" borderId="21" xfId="1" applyFont="1" applyBorder="1" applyAlignment="1">
      <alignment horizontal="left" vertical="center" wrapText="1"/>
    </xf>
    <xf numFmtId="0" fontId="13" fillId="0" borderId="22" xfId="1" applyFont="1" applyBorder="1" applyAlignment="1">
      <alignment horizontal="left" vertical="center" wrapText="1"/>
    </xf>
    <xf numFmtId="1" fontId="2" fillId="0" borderId="17" xfId="1" applyNumberFormat="1" applyFont="1" applyBorder="1" applyAlignment="1">
      <alignment horizontal="center" vertical="center" wrapText="1"/>
    </xf>
    <xf numFmtId="1" fontId="2" fillId="0" borderId="18" xfId="1" applyNumberFormat="1" applyFont="1" applyBorder="1" applyAlignment="1">
      <alignment horizontal="center" vertical="center" wrapText="1"/>
    </xf>
    <xf numFmtId="0" fontId="14" fillId="0" borderId="24" xfId="1" applyFont="1" applyBorder="1" applyAlignment="1">
      <alignment horizontal="left" vertical="center" wrapText="1"/>
    </xf>
    <xf numFmtId="0" fontId="14" fillId="0" borderId="25" xfId="1" applyFont="1" applyBorder="1" applyAlignment="1">
      <alignment horizontal="left" vertical="center" wrapText="1"/>
    </xf>
    <xf numFmtId="0" fontId="14" fillId="0" borderId="26" xfId="1" applyFont="1" applyBorder="1" applyAlignment="1">
      <alignment horizontal="left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1" fontId="2" fillId="0" borderId="33" xfId="1" applyNumberFormat="1" applyFont="1" applyBorder="1" applyAlignment="1">
      <alignment horizontal="center" vertical="center" wrapText="1"/>
    </xf>
    <xf numFmtId="1" fontId="2" fillId="0" borderId="31" xfId="1" applyNumberFormat="1" applyFont="1" applyBorder="1" applyAlignment="1">
      <alignment horizontal="center" vertical="center" wrapText="1"/>
    </xf>
    <xf numFmtId="164" fontId="15" fillId="0" borderId="37" xfId="2" applyFont="1" applyBorder="1" applyAlignment="1">
      <alignment horizontal="center" vertical="center" wrapText="1"/>
    </xf>
    <xf numFmtId="164" fontId="15" fillId="0" borderId="27" xfId="2" applyFont="1" applyBorder="1" applyAlignment="1">
      <alignment horizontal="center" vertical="center" wrapText="1"/>
    </xf>
    <xf numFmtId="164" fontId="20" fillId="0" borderId="38" xfId="2" applyFont="1" applyBorder="1" applyAlignment="1">
      <alignment horizontal="center" vertical="center" wrapText="1"/>
    </xf>
    <xf numFmtId="164" fontId="20" fillId="0" borderId="28" xfId="2" applyFont="1" applyBorder="1" applyAlignment="1">
      <alignment horizontal="center" vertical="center" wrapText="1"/>
    </xf>
    <xf numFmtId="0" fontId="14" fillId="0" borderId="16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21" xfId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8" fillId="0" borderId="17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1" fontId="19" fillId="0" borderId="17" xfId="1" applyNumberFormat="1" applyFont="1" applyBorder="1" applyAlignment="1">
      <alignment horizontal="center" vertical="center" wrapText="1"/>
    </xf>
    <xf numFmtId="1" fontId="19" fillId="0" borderId="18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164" fontId="4" fillId="0" borderId="37" xfId="2" applyFont="1" applyBorder="1" applyAlignment="1">
      <alignment horizontal="center" vertical="center" wrapText="1"/>
    </xf>
    <xf numFmtId="164" fontId="4" fillId="0" borderId="27" xfId="2" applyFont="1" applyBorder="1" applyAlignment="1">
      <alignment horizontal="center" vertical="center" wrapText="1"/>
    </xf>
    <xf numFmtId="1" fontId="1" fillId="0" borderId="37" xfId="1" applyNumberFormat="1" applyBorder="1" applyAlignment="1">
      <alignment horizontal="center" vertical="center" wrapText="1"/>
    </xf>
    <xf numFmtId="1" fontId="1" fillId="0" borderId="27" xfId="1" applyNumberFormat="1" applyBorder="1" applyAlignment="1">
      <alignment horizontal="center" vertical="center" wrapText="1"/>
    </xf>
    <xf numFmtId="165" fontId="2" fillId="0" borderId="37" xfId="1" applyNumberFormat="1" applyFont="1" applyBorder="1" applyAlignment="1">
      <alignment horizontal="center" vertical="center" wrapText="1"/>
    </xf>
    <xf numFmtId="165" fontId="2" fillId="0" borderId="27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" fontId="2" fillId="0" borderId="36" xfId="1" applyNumberFormat="1" applyFont="1" applyBorder="1" applyAlignment="1">
      <alignment horizontal="center" vertical="center" wrapText="1"/>
    </xf>
    <xf numFmtId="1" fontId="2" fillId="0" borderId="24" xfId="1" applyNumberFormat="1" applyFont="1" applyBorder="1" applyAlignment="1">
      <alignment horizontal="center" vertical="center" wrapText="1"/>
    </xf>
    <xf numFmtId="1" fontId="2" fillId="0" borderId="26" xfId="1" applyNumberFormat="1" applyFont="1" applyBorder="1" applyAlignment="1">
      <alignment horizontal="center" vertical="center" wrapText="1"/>
    </xf>
    <xf numFmtId="0" fontId="14" fillId="0" borderId="32" xfId="1" applyFont="1" applyBorder="1" applyAlignment="1">
      <alignment horizontal="left" vertical="center" wrapText="1"/>
    </xf>
    <xf numFmtId="0" fontId="1" fillId="0" borderId="33" xfId="1" applyBorder="1" applyAlignment="1">
      <alignment horizontal="center" vertical="center" wrapText="1"/>
    </xf>
    <xf numFmtId="1" fontId="19" fillId="0" borderId="33" xfId="1" applyNumberFormat="1" applyFont="1" applyBorder="1" applyAlignment="1">
      <alignment horizontal="center" vertical="center" wrapText="1"/>
    </xf>
    <xf numFmtId="1" fontId="19" fillId="0" borderId="31" xfId="1" applyNumberFormat="1" applyFont="1" applyBorder="1" applyAlignment="1">
      <alignment horizontal="center" vertical="center" wrapText="1"/>
    </xf>
    <xf numFmtId="49" fontId="14" fillId="0" borderId="20" xfId="1" applyNumberFormat="1" applyFont="1" applyBorder="1" applyAlignment="1">
      <alignment horizontal="left" vertical="center" wrapText="1"/>
    </xf>
    <xf numFmtId="0" fontId="13" fillId="0" borderId="46" xfId="1" applyFont="1" applyBorder="1" applyAlignment="1">
      <alignment horizontal="left" vertical="center" wrapText="1"/>
    </xf>
    <xf numFmtId="1" fontId="19" fillId="0" borderId="13" xfId="1" applyNumberFormat="1" applyFont="1" applyBorder="1" applyAlignment="1">
      <alignment horizontal="center" vertical="center" wrapText="1"/>
    </xf>
    <xf numFmtId="1" fontId="19" fillId="0" borderId="46" xfId="1" applyNumberFormat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19" fillId="2" borderId="35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wrapText="1"/>
    </xf>
    <xf numFmtId="0" fontId="11" fillId="0" borderId="33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64" fontId="11" fillId="0" borderId="16" xfId="2" applyFont="1" applyBorder="1" applyAlignment="1">
      <alignment horizontal="center" vertical="center" wrapText="1"/>
    </xf>
    <xf numFmtId="1" fontId="11" fillId="4" borderId="16" xfId="1" applyNumberFormat="1" applyFont="1" applyFill="1" applyBorder="1" applyAlignment="1">
      <alignment horizontal="center" vertical="center" wrapText="1"/>
    </xf>
    <xf numFmtId="0" fontId="13" fillId="0" borderId="47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1" fontId="2" fillId="0" borderId="13" xfId="1" applyNumberFormat="1" applyFont="1" applyBorder="1" applyAlignment="1">
      <alignment horizontal="center" vertical="center" wrapText="1"/>
    </xf>
    <xf numFmtId="1" fontId="2" fillId="0" borderId="46" xfId="1" applyNumberFormat="1" applyFont="1" applyBorder="1" applyAlignment="1">
      <alignment horizontal="center" vertical="center" wrapText="1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11" fillId="0" borderId="51" xfId="1" applyFont="1" applyBorder="1" applyAlignment="1">
      <alignment horizontal="center" vertical="center" wrapText="1"/>
    </xf>
    <xf numFmtId="1" fontId="11" fillId="0" borderId="52" xfId="1" applyNumberFormat="1" applyFont="1" applyBorder="1" applyAlignment="1">
      <alignment horizontal="center" vertical="center" wrapText="1"/>
    </xf>
    <xf numFmtId="1" fontId="11" fillId="0" borderId="51" xfId="1" applyNumberFormat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165" fontId="2" fillId="4" borderId="16" xfId="1" applyNumberFormat="1" applyFont="1" applyFill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workbookViewId="0">
      <selection activeCell="F79" sqref="F79"/>
    </sheetView>
  </sheetViews>
  <sheetFormatPr defaultColWidth="10.1796875" defaultRowHeight="12.5" x14ac:dyDescent="0.25"/>
  <cols>
    <col min="1" max="1" width="6.6328125" style="107" customWidth="1"/>
    <col min="2" max="2" width="12.7265625" style="5" customWidth="1"/>
    <col min="3" max="3" width="9.54296875" style="5" customWidth="1"/>
    <col min="4" max="4" width="13.54296875" style="5" customWidth="1"/>
    <col min="5" max="5" width="8.6328125" style="108" customWidth="1"/>
    <col min="6" max="6" width="8.26953125" style="108" customWidth="1"/>
    <col min="7" max="7" width="18.54296875" style="110" customWidth="1"/>
    <col min="8" max="8" width="12.453125" style="108" customWidth="1"/>
    <col min="9" max="9" width="10" style="108" customWidth="1"/>
    <col min="10" max="10" width="6.453125" style="108" customWidth="1"/>
    <col min="11" max="11" width="8.1796875" style="108" customWidth="1"/>
    <col min="12" max="12" width="14.1796875" style="110" customWidth="1"/>
    <col min="13" max="13" width="13.54296875" style="110" customWidth="1"/>
    <col min="14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3" x14ac:dyDescent="0.3">
      <c r="A1" s="168" t="s">
        <v>0</v>
      </c>
      <c r="B1" s="168"/>
      <c r="C1" s="168"/>
      <c r="D1" s="168"/>
      <c r="E1" s="1"/>
      <c r="F1" s="1"/>
      <c r="G1" s="2"/>
      <c r="H1" s="3"/>
      <c r="I1" s="3"/>
      <c r="J1" s="169" t="s">
        <v>1</v>
      </c>
      <c r="K1" s="169"/>
      <c r="L1" s="169"/>
      <c r="M1" s="169"/>
      <c r="N1" s="4"/>
    </row>
    <row r="2" spans="1:14" ht="13" x14ac:dyDescent="0.3">
      <c r="A2" s="168" t="s">
        <v>111</v>
      </c>
      <c r="B2" s="168"/>
      <c r="C2" s="168"/>
      <c r="D2" s="168"/>
      <c r="E2" s="1"/>
      <c r="F2" s="1"/>
      <c r="G2" s="2"/>
      <c r="H2" s="3"/>
      <c r="I2" s="170" t="s">
        <v>2</v>
      </c>
      <c r="J2" s="170"/>
      <c r="K2" s="170"/>
      <c r="L2" s="170"/>
      <c r="M2" s="170"/>
      <c r="N2" s="4"/>
    </row>
    <row r="3" spans="1:14" ht="23" x14ac:dyDescent="0.5">
      <c r="A3" s="168" t="s">
        <v>112</v>
      </c>
      <c r="B3" s="168"/>
      <c r="C3" s="168"/>
      <c r="D3" s="168"/>
      <c r="E3" s="171"/>
      <c r="F3" s="172"/>
      <c r="G3" s="172"/>
      <c r="H3" s="3"/>
      <c r="I3" s="169" t="s">
        <v>110</v>
      </c>
      <c r="J3" s="169"/>
      <c r="K3" s="169"/>
      <c r="L3" s="169"/>
      <c r="M3" s="169"/>
      <c r="N3" s="4"/>
    </row>
    <row r="4" spans="1:14" ht="13" x14ac:dyDescent="0.3">
      <c r="A4" s="6" t="s">
        <v>3</v>
      </c>
      <c r="B4" s="6">
        <v>5044034454</v>
      </c>
      <c r="C4" s="4"/>
      <c r="D4" s="7"/>
      <c r="E4" s="8"/>
      <c r="F4" s="8"/>
      <c r="G4" s="9"/>
      <c r="H4" s="10"/>
      <c r="I4" s="3"/>
      <c r="J4" s="1"/>
      <c r="K4" s="1"/>
      <c r="L4" s="2"/>
      <c r="M4" s="2"/>
      <c r="N4" s="4"/>
    </row>
    <row r="5" spans="1:14" ht="33.75" customHeight="1" x14ac:dyDescent="0.25">
      <c r="A5" s="158" t="s">
        <v>118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4"/>
    </row>
    <row r="6" spans="1:14" ht="13.5" thickBot="1" x14ac:dyDescent="0.35">
      <c r="A6" s="11"/>
      <c r="B6" s="4"/>
      <c r="C6" s="4"/>
      <c r="D6" s="4"/>
      <c r="E6" s="1"/>
      <c r="F6" s="1"/>
      <c r="G6" s="2"/>
      <c r="H6" s="3"/>
      <c r="I6" s="3"/>
      <c r="J6" s="1"/>
      <c r="K6" s="1"/>
      <c r="L6" s="2"/>
      <c r="M6" s="2"/>
      <c r="N6" s="4"/>
    </row>
    <row r="7" spans="1:14" ht="13.5" customHeight="1" x14ac:dyDescent="0.3">
      <c r="A7" s="12" t="s">
        <v>4</v>
      </c>
      <c r="B7" s="13"/>
      <c r="C7" s="13"/>
      <c r="D7" s="13" t="s">
        <v>5</v>
      </c>
      <c r="E7" s="14"/>
      <c r="F7" s="14"/>
      <c r="G7" s="15"/>
      <c r="H7" s="16"/>
      <c r="I7" s="16"/>
      <c r="J7" s="17"/>
      <c r="K7" s="17"/>
      <c r="L7" s="15"/>
      <c r="M7" s="18"/>
      <c r="N7" s="4"/>
    </row>
    <row r="8" spans="1:14" ht="13.5" customHeight="1" x14ac:dyDescent="0.3">
      <c r="A8" s="19" t="s">
        <v>6</v>
      </c>
      <c r="B8" s="4"/>
      <c r="C8" s="4"/>
      <c r="D8" s="4" t="s">
        <v>7</v>
      </c>
      <c r="E8" s="1"/>
      <c r="F8" s="1"/>
      <c r="G8" s="20"/>
      <c r="H8" s="3"/>
      <c r="I8" s="3"/>
      <c r="J8" s="1"/>
      <c r="K8" s="1"/>
      <c r="L8" s="20"/>
      <c r="M8" s="21"/>
      <c r="N8" s="4"/>
    </row>
    <row r="9" spans="1:14" ht="13.5" customHeight="1" x14ac:dyDescent="0.3">
      <c r="A9" s="19" t="s">
        <v>8</v>
      </c>
      <c r="B9" s="4"/>
      <c r="C9" s="4"/>
      <c r="D9" s="4"/>
      <c r="E9" s="1"/>
      <c r="F9" s="1"/>
      <c r="G9" s="20" t="s">
        <v>9</v>
      </c>
      <c r="H9" s="3"/>
      <c r="I9" s="3"/>
      <c r="J9" s="1"/>
      <c r="K9" s="1"/>
      <c r="L9" s="20"/>
      <c r="M9" s="21"/>
      <c r="N9" s="4"/>
    </row>
    <row r="10" spans="1:14" ht="13.5" customHeight="1" x14ac:dyDescent="0.3">
      <c r="A10" s="22" t="s">
        <v>10</v>
      </c>
      <c r="B10" s="23"/>
      <c r="C10" s="23"/>
      <c r="D10" s="23"/>
      <c r="E10" s="24"/>
      <c r="F10" s="24"/>
      <c r="G10" s="20"/>
      <c r="H10" s="3"/>
      <c r="I10" s="3"/>
      <c r="J10" s="1"/>
      <c r="K10" s="1"/>
      <c r="L10" s="20"/>
      <c r="M10" s="21"/>
      <c r="N10" s="4"/>
    </row>
    <row r="11" spans="1:14" ht="13.5" customHeight="1" thickBot="1" x14ac:dyDescent="0.35">
      <c r="A11" s="25" t="s">
        <v>11</v>
      </c>
      <c r="B11" s="26"/>
      <c r="C11" s="26"/>
      <c r="D11" s="26" t="s">
        <v>12</v>
      </c>
      <c r="E11" s="27"/>
      <c r="F11" s="27"/>
      <c r="G11" s="28"/>
      <c r="H11" s="29"/>
      <c r="I11" s="29"/>
      <c r="J11" s="30"/>
      <c r="K11" s="30"/>
      <c r="L11" s="28"/>
      <c r="M11" s="31"/>
      <c r="N11" s="4"/>
    </row>
    <row r="12" spans="1:14" ht="13.5" thickBot="1" x14ac:dyDescent="0.35">
      <c r="A12" s="32"/>
      <c r="B12" s="4"/>
      <c r="C12" s="4"/>
      <c r="D12" s="4"/>
      <c r="E12" s="1"/>
      <c r="F12" s="1"/>
      <c r="G12" s="2"/>
      <c r="H12" s="3"/>
      <c r="I12" s="3"/>
      <c r="J12" s="1"/>
      <c r="K12" s="1"/>
      <c r="L12" s="33"/>
      <c r="M12" s="2"/>
      <c r="N12" s="4"/>
    </row>
    <row r="13" spans="1:14" s="39" customFormat="1" ht="65.5" thickBot="1" x14ac:dyDescent="0.4">
      <c r="A13" s="34" t="s">
        <v>13</v>
      </c>
      <c r="B13" s="159" t="s">
        <v>14</v>
      </c>
      <c r="C13" s="159"/>
      <c r="D13" s="159"/>
      <c r="E13" s="159" t="s">
        <v>15</v>
      </c>
      <c r="F13" s="159"/>
      <c r="G13" s="35" t="s">
        <v>16</v>
      </c>
      <c r="H13" s="128" t="s">
        <v>17</v>
      </c>
      <c r="I13" s="128" t="s">
        <v>18</v>
      </c>
      <c r="J13" s="159" t="s">
        <v>15</v>
      </c>
      <c r="K13" s="159"/>
      <c r="L13" s="36" t="s">
        <v>19</v>
      </c>
      <c r="M13" s="37" t="s">
        <v>20</v>
      </c>
      <c r="N13" s="38"/>
    </row>
    <row r="14" spans="1:14" s="41" customFormat="1" ht="22.5" customHeight="1" x14ac:dyDescent="0.35">
      <c r="A14" s="40" t="s">
        <v>21</v>
      </c>
      <c r="B14" s="160" t="s">
        <v>22</v>
      </c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2"/>
    </row>
    <row r="15" spans="1:14" s="41" customFormat="1" ht="28.5" customHeight="1" x14ac:dyDescent="0.25">
      <c r="A15" s="42" t="s">
        <v>23</v>
      </c>
      <c r="B15" s="163" t="s">
        <v>24</v>
      </c>
      <c r="C15" s="163"/>
      <c r="D15" s="163"/>
      <c r="E15" s="164"/>
      <c r="F15" s="165"/>
      <c r="G15" s="151">
        <v>170000</v>
      </c>
      <c r="H15" s="129">
        <f>G15/F64</f>
        <v>60.726647924756115</v>
      </c>
      <c r="I15" s="130">
        <f>H15/H63</f>
        <v>4.0484306615754868E-2</v>
      </c>
      <c r="J15" s="166"/>
      <c r="K15" s="167"/>
      <c r="L15" s="44">
        <f>296360-56000</f>
        <v>240360</v>
      </c>
      <c r="M15" s="45"/>
    </row>
    <row r="16" spans="1:14" s="41" customFormat="1" ht="14.5" thickBot="1" x14ac:dyDescent="0.4">
      <c r="A16" s="46"/>
      <c r="B16" s="163"/>
      <c r="C16" s="163"/>
      <c r="D16" s="163"/>
      <c r="E16" s="164"/>
      <c r="F16" s="165"/>
      <c r="G16" s="47"/>
      <c r="H16" s="48"/>
      <c r="I16" s="48"/>
      <c r="J16" s="166"/>
      <c r="K16" s="167"/>
      <c r="L16" s="44"/>
      <c r="M16" s="45"/>
    </row>
    <row r="17" spans="1:15" s="41" customFormat="1" ht="22.5" customHeight="1" x14ac:dyDescent="0.35">
      <c r="A17" s="49" t="s">
        <v>25</v>
      </c>
      <c r="B17" s="160" t="s">
        <v>26</v>
      </c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2"/>
    </row>
    <row r="18" spans="1:15" s="41" customFormat="1" ht="22.5" customHeight="1" x14ac:dyDescent="0.35">
      <c r="A18" s="50" t="s">
        <v>27</v>
      </c>
      <c r="B18" s="174" t="s">
        <v>28</v>
      </c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6"/>
    </row>
    <row r="19" spans="1:15" s="41" customFormat="1" ht="36" customHeight="1" x14ac:dyDescent="0.35">
      <c r="A19" s="42" t="s">
        <v>29</v>
      </c>
      <c r="B19" s="163" t="s">
        <v>30</v>
      </c>
      <c r="C19" s="163"/>
      <c r="D19" s="163"/>
      <c r="E19" s="164" t="s">
        <v>31</v>
      </c>
      <c r="F19" s="165"/>
      <c r="G19" s="51">
        <v>85000</v>
      </c>
      <c r="H19" s="52"/>
      <c r="I19" s="52"/>
      <c r="J19" s="166"/>
      <c r="K19" s="167"/>
      <c r="L19" s="44">
        <v>0</v>
      </c>
      <c r="M19" s="45" t="s">
        <v>115</v>
      </c>
    </row>
    <row r="20" spans="1:15" s="41" customFormat="1" ht="28.5" customHeight="1" x14ac:dyDescent="0.35">
      <c r="A20" s="53" t="s">
        <v>32</v>
      </c>
      <c r="B20" s="163" t="s">
        <v>33</v>
      </c>
      <c r="C20" s="163"/>
      <c r="D20" s="163"/>
      <c r="E20" s="164"/>
      <c r="F20" s="165"/>
      <c r="G20" s="47">
        <v>35000</v>
      </c>
      <c r="H20" s="48"/>
      <c r="I20" s="48"/>
      <c r="J20" s="166"/>
      <c r="K20" s="167"/>
      <c r="L20" s="44">
        <v>3420</v>
      </c>
      <c r="M20" s="45"/>
    </row>
    <row r="21" spans="1:15" s="41" customFormat="1" ht="47.25" customHeight="1" x14ac:dyDescent="0.35">
      <c r="A21" s="53" t="s">
        <v>34</v>
      </c>
      <c r="B21" s="163" t="s">
        <v>35</v>
      </c>
      <c r="C21" s="163"/>
      <c r="D21" s="163"/>
      <c r="E21" s="173" t="s">
        <v>36</v>
      </c>
      <c r="F21" s="173"/>
      <c r="G21" s="47" t="s">
        <v>37</v>
      </c>
      <c r="H21" s="48"/>
      <c r="I21" s="48"/>
      <c r="J21" s="164">
        <f>105606.54+4000+37560</f>
        <v>147166.53999999998</v>
      </c>
      <c r="K21" s="165"/>
      <c r="L21" s="43">
        <v>25420</v>
      </c>
      <c r="M21" s="152" t="s">
        <v>116</v>
      </c>
    </row>
    <row r="22" spans="1:15" s="41" customFormat="1" ht="14" x14ac:dyDescent="0.35">
      <c r="A22" s="54"/>
      <c r="B22" s="179"/>
      <c r="C22" s="180"/>
      <c r="D22" s="181"/>
      <c r="E22" s="182"/>
      <c r="F22" s="183"/>
      <c r="G22" s="55"/>
      <c r="H22" s="56"/>
      <c r="I22" s="56"/>
      <c r="J22" s="166"/>
      <c r="K22" s="167"/>
      <c r="L22" s="57"/>
      <c r="M22" s="58"/>
    </row>
    <row r="23" spans="1:15" s="41" customFormat="1" ht="16" thickBot="1" x14ac:dyDescent="0.4">
      <c r="A23" s="184" t="s">
        <v>38</v>
      </c>
      <c r="B23" s="185"/>
      <c r="C23" s="185"/>
      <c r="D23" s="185"/>
      <c r="E23" s="185"/>
      <c r="F23" s="186"/>
      <c r="G23" s="59">
        <f>SUM(G19:G22)</f>
        <v>120000</v>
      </c>
      <c r="H23" s="131">
        <f>G23/F64</f>
        <v>42.865869123357257</v>
      </c>
      <c r="I23" s="132">
        <f>H23/H63</f>
        <v>2.8577157611121083E-2</v>
      </c>
      <c r="J23" s="187"/>
      <c r="K23" s="188"/>
      <c r="L23" s="60">
        <f>SUM(L19:L22)</f>
        <v>28840</v>
      </c>
      <c r="M23" s="61"/>
    </row>
    <row r="24" spans="1:15" s="41" customFormat="1" ht="22.5" customHeight="1" x14ac:dyDescent="0.35">
      <c r="A24" s="50" t="s">
        <v>39</v>
      </c>
      <c r="B24" s="174" t="s">
        <v>40</v>
      </c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6"/>
    </row>
    <row r="25" spans="1:15" s="65" customFormat="1" ht="29.25" customHeight="1" x14ac:dyDescent="0.35">
      <c r="A25" s="62" t="s">
        <v>41</v>
      </c>
      <c r="B25" s="163" t="s">
        <v>42</v>
      </c>
      <c r="C25" s="163"/>
      <c r="D25" s="163"/>
      <c r="E25" s="164"/>
      <c r="F25" s="165"/>
      <c r="G25" s="47">
        <v>20000</v>
      </c>
      <c r="H25" s="48"/>
      <c r="I25" s="63"/>
      <c r="J25" s="177"/>
      <c r="K25" s="178"/>
      <c r="L25" s="43">
        <v>19065</v>
      </c>
      <c r="M25" s="64"/>
    </row>
    <row r="26" spans="1:15" s="41" customFormat="1" ht="25.5" customHeight="1" x14ac:dyDescent="0.35">
      <c r="A26" s="62" t="s">
        <v>43</v>
      </c>
      <c r="B26" s="163" t="s">
        <v>44</v>
      </c>
      <c r="C26" s="163"/>
      <c r="D26" s="163"/>
      <c r="E26" s="166" t="s">
        <v>31</v>
      </c>
      <c r="F26" s="167"/>
      <c r="G26" s="47">
        <v>120000</v>
      </c>
      <c r="H26" s="48"/>
      <c r="I26" s="63"/>
      <c r="J26" s="177"/>
      <c r="K26" s="178"/>
      <c r="L26" s="43">
        <v>93064.66</v>
      </c>
      <c r="M26" s="66"/>
    </row>
    <row r="27" spans="1:15" s="41" customFormat="1" ht="30" customHeight="1" x14ac:dyDescent="0.35">
      <c r="A27" s="62" t="s">
        <v>45</v>
      </c>
      <c r="B27" s="163" t="s">
        <v>46</v>
      </c>
      <c r="C27" s="163"/>
      <c r="D27" s="163"/>
      <c r="E27" s="197"/>
      <c r="F27" s="198"/>
      <c r="G27" s="47">
        <v>10000</v>
      </c>
      <c r="H27" s="48"/>
      <c r="I27" s="63"/>
      <c r="J27" s="199" t="s">
        <v>117</v>
      </c>
      <c r="K27" s="200"/>
      <c r="L27" s="43">
        <v>26399.69</v>
      </c>
      <c r="M27" s="64"/>
      <c r="N27" s="67"/>
      <c r="O27" s="67"/>
    </row>
    <row r="28" spans="1:15" s="41" customFormat="1" x14ac:dyDescent="0.35">
      <c r="A28" s="201" t="s">
        <v>47</v>
      </c>
      <c r="B28" s="163" t="s">
        <v>48</v>
      </c>
      <c r="C28" s="163"/>
      <c r="D28" s="163"/>
      <c r="E28" s="202"/>
      <c r="F28" s="203"/>
      <c r="G28" s="204">
        <v>100000</v>
      </c>
      <c r="H28" s="206"/>
      <c r="I28" s="208"/>
      <c r="J28" s="210"/>
      <c r="K28" s="211"/>
      <c r="L28" s="189"/>
      <c r="M28" s="191"/>
      <c r="N28" s="67"/>
      <c r="O28" s="67"/>
    </row>
    <row r="29" spans="1:15" s="41" customFormat="1" x14ac:dyDescent="0.35">
      <c r="A29" s="201"/>
      <c r="B29" s="163"/>
      <c r="C29" s="163"/>
      <c r="D29" s="163"/>
      <c r="E29" s="182"/>
      <c r="F29" s="183"/>
      <c r="G29" s="205"/>
      <c r="H29" s="207"/>
      <c r="I29" s="209"/>
      <c r="J29" s="212"/>
      <c r="K29" s="213"/>
      <c r="L29" s="190"/>
      <c r="M29" s="192"/>
      <c r="N29" s="67"/>
      <c r="O29" s="67"/>
    </row>
    <row r="30" spans="1:15" s="41" customFormat="1" ht="47" customHeight="1" x14ac:dyDescent="0.3">
      <c r="A30" s="69" t="s">
        <v>49</v>
      </c>
      <c r="B30" s="193" t="s">
        <v>50</v>
      </c>
      <c r="C30" s="194"/>
      <c r="D30" s="194"/>
      <c r="E30" s="195" t="s">
        <v>51</v>
      </c>
      <c r="F30" s="196"/>
      <c r="G30" s="70">
        <v>60000</v>
      </c>
      <c r="H30" s="71"/>
      <c r="I30" s="72"/>
      <c r="J30" s="73">
        <v>65881</v>
      </c>
      <c r="K30" s="74" t="s">
        <v>37</v>
      </c>
      <c r="L30" s="75" t="s">
        <v>113</v>
      </c>
      <c r="M30" s="156" t="s">
        <v>121</v>
      </c>
      <c r="N30" s="67"/>
      <c r="O30" s="67"/>
    </row>
    <row r="31" spans="1:15" s="41" customFormat="1" ht="16" thickBot="1" x14ac:dyDescent="0.4">
      <c r="A31" s="184" t="s">
        <v>38</v>
      </c>
      <c r="B31" s="185"/>
      <c r="C31" s="185"/>
      <c r="D31" s="185"/>
      <c r="E31" s="185"/>
      <c r="F31" s="186"/>
      <c r="G31" s="59">
        <f>G25+G26+G27+G28+G30</f>
        <v>310000</v>
      </c>
      <c r="H31" s="133">
        <f>G31/F64</f>
        <v>110.73682856867292</v>
      </c>
      <c r="I31" s="132">
        <f>H31/H63</f>
        <v>7.3824323828729471E-2</v>
      </c>
      <c r="J31" s="187"/>
      <c r="K31" s="188"/>
      <c r="L31" s="43">
        <f>SUM(L25:L30)</f>
        <v>138529.35</v>
      </c>
      <c r="M31" s="61"/>
      <c r="N31" s="67"/>
      <c r="O31" s="67"/>
    </row>
    <row r="32" spans="1:15" s="41" customFormat="1" ht="21" customHeight="1" x14ac:dyDescent="0.35">
      <c r="A32" s="76" t="s">
        <v>52</v>
      </c>
      <c r="B32" s="160" t="s">
        <v>53</v>
      </c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2"/>
      <c r="N32" s="67"/>
      <c r="O32" s="67"/>
    </row>
    <row r="33" spans="1:15" s="41" customFormat="1" ht="35.25" customHeight="1" thickBot="1" x14ac:dyDescent="0.4">
      <c r="A33" s="77" t="s">
        <v>54</v>
      </c>
      <c r="B33" s="214" t="s">
        <v>55</v>
      </c>
      <c r="C33" s="214"/>
      <c r="D33" s="214"/>
      <c r="E33" s="215"/>
      <c r="F33" s="186"/>
      <c r="G33" s="59">
        <v>800000</v>
      </c>
      <c r="H33" s="133">
        <f>G33/F64</f>
        <v>285.77246082238173</v>
      </c>
      <c r="I33" s="132">
        <f>H33/H63</f>
        <v>0.19051438407414056</v>
      </c>
      <c r="J33" s="216" t="s">
        <v>119</v>
      </c>
      <c r="K33" s="217"/>
      <c r="L33" s="78">
        <f>847460.67-L57</f>
        <v>823096.67</v>
      </c>
      <c r="M33" s="61"/>
      <c r="N33" s="67"/>
      <c r="O33" s="67"/>
    </row>
    <row r="34" spans="1:15" s="41" customFormat="1" ht="21.75" customHeight="1" x14ac:dyDescent="0.35">
      <c r="A34" s="76" t="s">
        <v>56</v>
      </c>
      <c r="B34" s="160" t="s">
        <v>57</v>
      </c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2"/>
      <c r="N34" s="67"/>
    </row>
    <row r="35" spans="1:15" s="41" customFormat="1" ht="31.5" customHeight="1" thickBot="1" x14ac:dyDescent="0.4">
      <c r="A35" s="77" t="s">
        <v>58</v>
      </c>
      <c r="B35" s="214" t="s">
        <v>59</v>
      </c>
      <c r="C35" s="214"/>
      <c r="D35" s="214"/>
      <c r="E35" s="215"/>
      <c r="F35" s="186"/>
      <c r="G35" s="59">
        <v>120000</v>
      </c>
      <c r="H35" s="133">
        <f>G35/F64</f>
        <v>42.865869123357257</v>
      </c>
      <c r="I35" s="132">
        <f>H35/H63</f>
        <v>2.8577157611121083E-2</v>
      </c>
      <c r="J35" s="187"/>
      <c r="K35" s="188"/>
      <c r="L35" s="78">
        <v>138300</v>
      </c>
      <c r="M35" s="79"/>
    </row>
    <row r="36" spans="1:15" s="41" customFormat="1" ht="21.75" customHeight="1" x14ac:dyDescent="0.35">
      <c r="A36" s="76" t="s">
        <v>60</v>
      </c>
      <c r="B36" s="160" t="s">
        <v>61</v>
      </c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2"/>
      <c r="N36" s="67"/>
    </row>
    <row r="37" spans="1:15" s="41" customFormat="1" x14ac:dyDescent="0.35">
      <c r="A37" s="201" t="s">
        <v>62</v>
      </c>
      <c r="B37" s="163" t="s">
        <v>63</v>
      </c>
      <c r="C37" s="163"/>
      <c r="D37" s="163"/>
      <c r="E37" s="80" t="s">
        <v>64</v>
      </c>
      <c r="F37" s="80" t="s">
        <v>65</v>
      </c>
      <c r="G37" s="51"/>
      <c r="H37" s="48"/>
      <c r="I37" s="63"/>
      <c r="J37" s="177"/>
      <c r="K37" s="178"/>
      <c r="L37" s="51"/>
      <c r="M37" s="81"/>
    </row>
    <row r="38" spans="1:15" s="41" customFormat="1" ht="14" x14ac:dyDescent="0.35">
      <c r="A38" s="201"/>
      <c r="B38" s="163"/>
      <c r="C38" s="163"/>
      <c r="D38" s="163"/>
      <c r="E38" s="82">
        <v>34500</v>
      </c>
      <c r="F38" s="52">
        <v>12</v>
      </c>
      <c r="G38" s="83">
        <f t="shared" ref="G38:G43" si="0">E38*F38</f>
        <v>414000</v>
      </c>
      <c r="H38" s="48"/>
      <c r="I38" s="63"/>
      <c r="J38" s="177"/>
      <c r="K38" s="178"/>
      <c r="L38" s="51"/>
      <c r="M38" s="81"/>
    </row>
    <row r="39" spans="1:15" s="41" customFormat="1" ht="27" customHeight="1" x14ac:dyDescent="0.35">
      <c r="A39" s="62" t="s">
        <v>66</v>
      </c>
      <c r="B39" s="163" t="s">
        <v>67</v>
      </c>
      <c r="C39" s="163"/>
      <c r="D39" s="163"/>
      <c r="E39" s="82">
        <v>34000</v>
      </c>
      <c r="F39" s="52">
        <v>6</v>
      </c>
      <c r="G39" s="83">
        <f t="shared" si="0"/>
        <v>204000</v>
      </c>
      <c r="H39" s="48"/>
      <c r="I39" s="63"/>
      <c r="J39" s="177"/>
      <c r="K39" s="178"/>
      <c r="L39" s="51"/>
      <c r="M39" s="81"/>
    </row>
    <row r="40" spans="1:15" s="41" customFormat="1" ht="14" x14ac:dyDescent="0.35">
      <c r="A40" s="122"/>
      <c r="B40" s="119"/>
      <c r="C40" s="119"/>
      <c r="D40" s="119"/>
      <c r="E40" s="82">
        <v>30000</v>
      </c>
      <c r="F40" s="52">
        <v>6</v>
      </c>
      <c r="G40" s="123">
        <f t="shared" si="0"/>
        <v>180000</v>
      </c>
      <c r="H40" s="48"/>
      <c r="I40" s="63"/>
      <c r="J40" s="120"/>
      <c r="K40" s="121"/>
      <c r="L40" s="51"/>
      <c r="M40" s="81"/>
    </row>
    <row r="41" spans="1:15" s="41" customFormat="1" ht="14" x14ac:dyDescent="0.35">
      <c r="A41" s="53" t="s">
        <v>68</v>
      </c>
      <c r="B41" s="163" t="s">
        <v>69</v>
      </c>
      <c r="C41" s="163"/>
      <c r="D41" s="163"/>
      <c r="E41" s="82">
        <v>15000</v>
      </c>
      <c r="F41" s="52">
        <v>12</v>
      </c>
      <c r="G41" s="83">
        <f t="shared" si="0"/>
        <v>180000</v>
      </c>
      <c r="H41" s="48"/>
      <c r="I41" s="63"/>
      <c r="J41" s="177"/>
      <c r="K41" s="178"/>
      <c r="L41" s="51"/>
      <c r="M41" s="81"/>
    </row>
    <row r="42" spans="1:15" s="41" customFormat="1" ht="25" customHeight="1" x14ac:dyDescent="0.35">
      <c r="A42" s="53" t="s">
        <v>70</v>
      </c>
      <c r="B42" s="163" t="s">
        <v>71</v>
      </c>
      <c r="C42" s="163"/>
      <c r="D42" s="163"/>
      <c r="E42" s="82">
        <v>11500</v>
      </c>
      <c r="F42" s="52">
        <v>6</v>
      </c>
      <c r="G42" s="83">
        <f t="shared" si="0"/>
        <v>69000</v>
      </c>
      <c r="H42" s="48"/>
      <c r="I42" s="63"/>
      <c r="J42" s="177"/>
      <c r="K42" s="178"/>
      <c r="L42" s="51"/>
      <c r="M42" s="81"/>
    </row>
    <row r="43" spans="1:15" s="41" customFormat="1" ht="14" x14ac:dyDescent="0.35">
      <c r="A43" s="53" t="s">
        <v>72</v>
      </c>
      <c r="B43" s="163" t="s">
        <v>73</v>
      </c>
      <c r="C43" s="163"/>
      <c r="D43" s="163"/>
      <c r="E43" s="82">
        <v>11500</v>
      </c>
      <c r="F43" s="52">
        <v>12</v>
      </c>
      <c r="G43" s="83">
        <f t="shared" si="0"/>
        <v>138000</v>
      </c>
      <c r="H43" s="48"/>
      <c r="I43" s="63"/>
      <c r="J43" s="177"/>
      <c r="K43" s="178"/>
      <c r="L43" s="51"/>
      <c r="M43" s="81"/>
    </row>
    <row r="44" spans="1:15" s="41" customFormat="1" ht="14" x14ac:dyDescent="0.35">
      <c r="A44" s="53" t="s">
        <v>74</v>
      </c>
      <c r="B44" s="163" t="s">
        <v>75</v>
      </c>
      <c r="C44" s="163"/>
      <c r="D44" s="163"/>
      <c r="E44" s="52"/>
      <c r="F44" s="52"/>
      <c r="G44" s="83"/>
      <c r="H44" s="48"/>
      <c r="I44" s="63"/>
      <c r="J44" s="177"/>
      <c r="K44" s="178"/>
      <c r="L44" s="51"/>
      <c r="M44" s="81"/>
    </row>
    <row r="45" spans="1:15" s="41" customFormat="1" ht="23.25" customHeight="1" x14ac:dyDescent="0.35">
      <c r="A45" s="218" t="s">
        <v>76</v>
      </c>
      <c r="B45" s="163" t="s">
        <v>77</v>
      </c>
      <c r="C45" s="163"/>
      <c r="D45" s="163"/>
      <c r="E45" s="82">
        <v>22000</v>
      </c>
      <c r="F45" s="52">
        <v>2</v>
      </c>
      <c r="G45" s="83">
        <f>E45*F45</f>
        <v>44000</v>
      </c>
      <c r="H45" s="48"/>
      <c r="I45" s="63"/>
      <c r="J45" s="177"/>
      <c r="K45" s="178"/>
      <c r="L45" s="51"/>
      <c r="M45" s="81"/>
    </row>
    <row r="46" spans="1:15" s="41" customFormat="1" ht="23.25" customHeight="1" x14ac:dyDescent="0.35">
      <c r="A46" s="218"/>
      <c r="B46" s="163"/>
      <c r="C46" s="163"/>
      <c r="D46" s="163"/>
      <c r="E46" s="82"/>
      <c r="F46" s="52"/>
      <c r="G46" s="83"/>
      <c r="H46" s="48"/>
      <c r="I46" s="63"/>
      <c r="J46" s="177"/>
      <c r="K46" s="178"/>
      <c r="L46" s="51"/>
      <c r="M46" s="81"/>
    </row>
    <row r="47" spans="1:15" s="41" customFormat="1" ht="14" x14ac:dyDescent="0.35">
      <c r="A47" s="226" t="s">
        <v>78</v>
      </c>
      <c r="B47" s="195"/>
      <c r="C47" s="195"/>
      <c r="D47" s="195"/>
      <c r="E47" s="195"/>
      <c r="F47" s="165"/>
      <c r="G47" s="83">
        <f>SUM(G38:G46)</f>
        <v>1229000</v>
      </c>
      <c r="H47" s="48"/>
      <c r="I47" s="63"/>
      <c r="J47" s="177"/>
      <c r="K47" s="178"/>
      <c r="L47" s="51"/>
      <c r="M47" s="81"/>
    </row>
    <row r="48" spans="1:15" s="41" customFormat="1" ht="15" customHeight="1" x14ac:dyDescent="0.35">
      <c r="A48" s="84" t="s">
        <v>79</v>
      </c>
      <c r="B48" s="227" t="s">
        <v>80</v>
      </c>
      <c r="C48" s="228"/>
      <c r="D48" s="229"/>
      <c r="E48" s="164"/>
      <c r="F48" s="165"/>
      <c r="G48" s="83">
        <f>G47*30.2%</f>
        <v>371158</v>
      </c>
      <c r="H48" s="48"/>
      <c r="I48" s="63"/>
      <c r="J48" s="177"/>
      <c r="K48" s="178"/>
      <c r="L48" s="85"/>
      <c r="M48" s="81"/>
    </row>
    <row r="49" spans="1:13" s="41" customFormat="1" ht="23.25" customHeight="1" thickBot="1" x14ac:dyDescent="0.4">
      <c r="A49" s="86"/>
      <c r="B49" s="230" t="s">
        <v>81</v>
      </c>
      <c r="C49" s="231"/>
      <c r="D49" s="231"/>
      <c r="E49" s="231"/>
      <c r="F49" s="232"/>
      <c r="G49" s="59">
        <f>G47+G48</f>
        <v>1600158</v>
      </c>
      <c r="H49" s="131">
        <f>G49/F64</f>
        <v>571.60136170577584</v>
      </c>
      <c r="I49" s="132">
        <f>H49/H63</f>
        <v>0.38106639473913578</v>
      </c>
      <c r="J49" s="187"/>
      <c r="K49" s="188"/>
      <c r="L49" s="60">
        <v>1587813.92</v>
      </c>
      <c r="M49" s="79">
        <f>G49-L49</f>
        <v>12344.080000000075</v>
      </c>
    </row>
    <row r="50" spans="1:13" s="41" customFormat="1" ht="38.25" customHeight="1" thickBot="1" x14ac:dyDescent="0.4">
      <c r="A50" s="76" t="s">
        <v>82</v>
      </c>
      <c r="B50" s="160" t="s">
        <v>83</v>
      </c>
      <c r="C50" s="161"/>
      <c r="D50" s="161"/>
      <c r="E50" s="161"/>
      <c r="F50" s="219"/>
      <c r="G50" s="87">
        <v>250000</v>
      </c>
      <c r="H50" s="134">
        <f>G50/F64</f>
        <v>89.303894006994284</v>
      </c>
      <c r="I50" s="135">
        <f>H50/H63</f>
        <v>5.9535745023168926E-2</v>
      </c>
      <c r="J50" s="220" t="s">
        <v>120</v>
      </c>
      <c r="K50" s="221"/>
      <c r="L50" s="88">
        <v>115735.26</v>
      </c>
      <c r="M50" s="89"/>
    </row>
    <row r="51" spans="1:13" s="41" customFormat="1" ht="22.5" customHeight="1" x14ac:dyDescent="0.35">
      <c r="A51" s="76" t="s">
        <v>84</v>
      </c>
      <c r="B51" s="160" t="s">
        <v>85</v>
      </c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2"/>
    </row>
    <row r="52" spans="1:13" s="41" customFormat="1" ht="46.5" customHeight="1" x14ac:dyDescent="0.35">
      <c r="A52" s="62" t="s">
        <v>86</v>
      </c>
      <c r="B52" s="163" t="s">
        <v>87</v>
      </c>
      <c r="C52" s="163"/>
      <c r="D52" s="163"/>
      <c r="E52" s="222">
        <v>1579.93</v>
      </c>
      <c r="F52" s="223"/>
      <c r="G52" s="90">
        <v>200000</v>
      </c>
      <c r="H52" s="136">
        <f>G52/F64</f>
        <v>71.443115205595433</v>
      </c>
      <c r="I52" s="138">
        <f>H52/H63</f>
        <v>4.7628596018535141E-2</v>
      </c>
      <c r="J52" s="224"/>
      <c r="K52" s="225"/>
      <c r="L52" s="91" t="s">
        <v>113</v>
      </c>
      <c r="M52" s="92" t="s">
        <v>114</v>
      </c>
    </row>
    <row r="53" spans="1:13" s="41" customFormat="1" ht="30" customHeight="1" x14ac:dyDescent="0.35">
      <c r="A53" s="62" t="s">
        <v>88</v>
      </c>
      <c r="B53" s="233" t="s">
        <v>89</v>
      </c>
      <c r="C53" s="234"/>
      <c r="D53" s="235"/>
      <c r="E53" s="93"/>
      <c r="F53" s="94"/>
      <c r="G53" s="90">
        <v>12000</v>
      </c>
      <c r="H53" s="136">
        <f>G53/F64</f>
        <v>4.2865869123357259</v>
      </c>
      <c r="I53" s="138">
        <f>H53/H63</f>
        <v>2.8577157611121085E-3</v>
      </c>
      <c r="J53" s="95"/>
      <c r="K53" s="96"/>
      <c r="L53" s="91">
        <v>18139.59</v>
      </c>
      <c r="M53" s="92"/>
    </row>
    <row r="54" spans="1:13" s="41" customFormat="1" ht="43" customHeight="1" x14ac:dyDescent="0.35">
      <c r="A54" s="62" t="s">
        <v>90</v>
      </c>
      <c r="B54" s="233" t="s">
        <v>91</v>
      </c>
      <c r="C54" s="234"/>
      <c r="D54" s="235"/>
      <c r="E54" s="93"/>
      <c r="F54" s="94"/>
      <c r="G54" s="90">
        <v>45000</v>
      </c>
      <c r="H54" s="136">
        <f>G54/F64</f>
        <v>16.074700921258973</v>
      </c>
      <c r="I54" s="137">
        <f>H54/H63</f>
        <v>1.0716434104170407E-2</v>
      </c>
      <c r="J54" s="95"/>
      <c r="K54" s="96"/>
      <c r="L54" s="91">
        <v>41160</v>
      </c>
      <c r="M54" s="92"/>
    </row>
    <row r="55" spans="1:13" s="41" customFormat="1" ht="43" customHeight="1" x14ac:dyDescent="0.35">
      <c r="A55" s="68" t="s">
        <v>92</v>
      </c>
      <c r="B55" s="233" t="s">
        <v>105</v>
      </c>
      <c r="C55" s="234"/>
      <c r="D55" s="235"/>
      <c r="E55" s="93"/>
      <c r="F55" s="94"/>
      <c r="G55" s="90">
        <v>30000</v>
      </c>
      <c r="H55" s="136">
        <f>G55/F64</f>
        <v>10.716467280839314</v>
      </c>
      <c r="I55" s="137">
        <f>H55/H63</f>
        <v>7.1442894027802708E-3</v>
      </c>
      <c r="J55" s="95"/>
      <c r="K55" s="96"/>
      <c r="L55" s="91">
        <f>34000+22000+2446</f>
        <v>58446</v>
      </c>
      <c r="M55" s="92"/>
    </row>
    <row r="56" spans="1:13" s="41" customFormat="1" ht="43" customHeight="1" x14ac:dyDescent="0.35">
      <c r="A56" s="122" t="s">
        <v>94</v>
      </c>
      <c r="B56" s="233" t="s">
        <v>107</v>
      </c>
      <c r="C56" s="234"/>
      <c r="D56" s="235"/>
      <c r="E56" s="124"/>
      <c r="F56" s="125"/>
      <c r="G56" s="90">
        <v>40000</v>
      </c>
      <c r="H56" s="136">
        <f>G56/F64</f>
        <v>14.288623041119086</v>
      </c>
      <c r="I56" s="137">
        <f>H56/H63</f>
        <v>9.5257192037070289E-3</v>
      </c>
      <c r="J56" s="126"/>
      <c r="K56" s="127"/>
      <c r="L56" s="91">
        <v>32171</v>
      </c>
      <c r="M56" s="92"/>
    </row>
    <row r="57" spans="1:13" s="41" customFormat="1" ht="35" customHeight="1" x14ac:dyDescent="0.35">
      <c r="A57" s="145" t="s">
        <v>104</v>
      </c>
      <c r="B57" s="233" t="s">
        <v>109</v>
      </c>
      <c r="C57" s="234"/>
      <c r="D57" s="235"/>
      <c r="E57" s="147"/>
      <c r="F57" s="148"/>
      <c r="G57" s="90">
        <v>35000</v>
      </c>
      <c r="H57" s="146">
        <f>G57/F64</f>
        <v>12.502545160979199</v>
      </c>
      <c r="I57" s="144">
        <f>H57/H63</f>
        <v>8.335004303243649E-3</v>
      </c>
      <c r="J57" s="149"/>
      <c r="K57" s="150"/>
      <c r="L57" s="91">
        <f>17864+6500</f>
        <v>24364</v>
      </c>
      <c r="M57" s="92"/>
    </row>
    <row r="58" spans="1:13" s="41" customFormat="1" ht="14" x14ac:dyDescent="0.35">
      <c r="A58" s="62" t="s">
        <v>106</v>
      </c>
      <c r="B58" s="163" t="s">
        <v>93</v>
      </c>
      <c r="C58" s="163"/>
      <c r="D58" s="163"/>
      <c r="E58" s="164"/>
      <c r="F58" s="165"/>
      <c r="G58" s="83">
        <v>35000</v>
      </c>
      <c r="H58" s="139">
        <f>G58/F64</f>
        <v>12.502545160979199</v>
      </c>
      <c r="I58" s="140">
        <f>H58/H63</f>
        <v>8.335004303243649E-3</v>
      </c>
      <c r="J58" s="177"/>
      <c r="K58" s="178"/>
      <c r="L58" s="43">
        <v>24502.73</v>
      </c>
      <c r="M58" s="97"/>
    </row>
    <row r="59" spans="1:13" s="41" customFormat="1" ht="14" x14ac:dyDescent="0.35">
      <c r="A59" s="201" t="s">
        <v>108</v>
      </c>
      <c r="B59" s="163" t="s">
        <v>95</v>
      </c>
      <c r="C59" s="163"/>
      <c r="D59" s="163"/>
      <c r="E59" s="202"/>
      <c r="F59" s="203"/>
      <c r="G59" s="236">
        <v>32000</v>
      </c>
      <c r="H59" s="237">
        <f>G59/F64</f>
        <v>11.430898432895269</v>
      </c>
      <c r="I59" s="249">
        <f>H59/H63</f>
        <v>7.6205753629656229E-3</v>
      </c>
      <c r="J59" s="166"/>
      <c r="K59" s="167"/>
      <c r="L59" s="43">
        <v>23811.61</v>
      </c>
      <c r="M59" s="97"/>
    </row>
    <row r="60" spans="1:13" s="41" customFormat="1" ht="14" x14ac:dyDescent="0.35">
      <c r="A60" s="201"/>
      <c r="B60" s="163" t="s">
        <v>96</v>
      </c>
      <c r="C60" s="163"/>
      <c r="D60" s="163"/>
      <c r="E60" s="182"/>
      <c r="F60" s="183"/>
      <c r="G60" s="236"/>
      <c r="H60" s="237"/>
      <c r="I60" s="249"/>
      <c r="J60" s="166"/>
      <c r="K60" s="167"/>
      <c r="L60" s="47">
        <v>10460</v>
      </c>
      <c r="M60" s="98"/>
    </row>
    <row r="61" spans="1:13" s="41" customFormat="1" ht="16" thickBot="1" x14ac:dyDescent="0.4">
      <c r="A61" s="250" t="s">
        <v>97</v>
      </c>
      <c r="B61" s="251"/>
      <c r="C61" s="251"/>
      <c r="D61" s="251"/>
      <c r="E61" s="251"/>
      <c r="F61" s="252"/>
      <c r="G61" s="59">
        <f>G52+G58+G59+G53+G54+G55+G56+G57</f>
        <v>429000</v>
      </c>
      <c r="H61" s="99"/>
      <c r="I61" s="100"/>
      <c r="J61" s="187"/>
      <c r="K61" s="188"/>
      <c r="L61" s="155">
        <f>SUM(L52:L60)</f>
        <v>233054.93</v>
      </c>
      <c r="M61" s="101"/>
    </row>
    <row r="62" spans="1:13" s="41" customFormat="1" ht="21.75" customHeight="1" thickBot="1" x14ac:dyDescent="0.4">
      <c r="A62" s="76" t="s">
        <v>98</v>
      </c>
      <c r="B62" s="238" t="s">
        <v>99</v>
      </c>
      <c r="C62" s="238"/>
      <c r="D62" s="238"/>
      <c r="E62" s="239"/>
      <c r="F62" s="240"/>
      <c r="G62" s="141">
        <v>400000</v>
      </c>
      <c r="H62" s="142">
        <f>G62/F64</f>
        <v>142.88623041119087</v>
      </c>
      <c r="I62" s="143">
        <f>H62/H63</f>
        <v>9.5257192037070282E-2</v>
      </c>
      <c r="J62" s="241"/>
      <c r="K62" s="242"/>
      <c r="L62" s="102"/>
      <c r="M62" s="153">
        <f>G62-L62</f>
        <v>400000</v>
      </c>
    </row>
    <row r="63" spans="1:13" s="41" customFormat="1" ht="18.5" thickBot="1" x14ac:dyDescent="0.4">
      <c r="A63" s="243" t="s">
        <v>100</v>
      </c>
      <c r="B63" s="244"/>
      <c r="C63" s="244"/>
      <c r="D63" s="244"/>
      <c r="E63" s="244"/>
      <c r="F63" s="245"/>
      <c r="G63" s="103">
        <f>G15+G23+G62+G61+G50+G49+G35+G33+G31</f>
        <v>4199158</v>
      </c>
      <c r="H63" s="104">
        <f>SUM(H15:H62)</f>
        <v>1500.0046438024885</v>
      </c>
      <c r="I63" s="105">
        <f>SUM(I15:I62)</f>
        <v>0.99999999999999989</v>
      </c>
      <c r="J63" s="246"/>
      <c r="K63" s="247"/>
      <c r="L63" s="154">
        <f>L61+L50+L49+L35+L33+L31+L23+L15</f>
        <v>3305730.13</v>
      </c>
      <c r="M63" s="106"/>
    </row>
    <row r="64" spans="1:13" ht="13" x14ac:dyDescent="0.3">
      <c r="D64" s="5" t="s">
        <v>101</v>
      </c>
      <c r="F64" s="109">
        <v>2799.43</v>
      </c>
      <c r="K64" s="111"/>
      <c r="L64" s="112"/>
      <c r="M64" s="113"/>
    </row>
    <row r="65" spans="2:13" ht="15.5" x14ac:dyDescent="0.35">
      <c r="E65" s="248" t="s">
        <v>102</v>
      </c>
      <c r="F65" s="248"/>
      <c r="G65" s="114">
        <f>ROUND(G63/F64,0)</f>
        <v>1500</v>
      </c>
      <c r="H65" s="115" t="s">
        <v>103</v>
      </c>
      <c r="L65" s="110">
        <f>F64*1500</f>
        <v>4199145</v>
      </c>
      <c r="M65" s="113"/>
    </row>
    <row r="66" spans="2:13" ht="15.5" x14ac:dyDescent="0.35">
      <c r="G66" s="114"/>
      <c r="K66" s="116"/>
      <c r="L66" s="117"/>
    </row>
    <row r="67" spans="2:13" ht="14" x14ac:dyDescent="0.3">
      <c r="B67" s="118" t="s">
        <v>130</v>
      </c>
      <c r="F67" s="157" t="s">
        <v>122</v>
      </c>
    </row>
    <row r="68" spans="2:13" x14ac:dyDescent="0.25">
      <c r="F68" s="157" t="s">
        <v>126</v>
      </c>
    </row>
    <row r="69" spans="2:13" x14ac:dyDescent="0.25">
      <c r="F69" s="157" t="s">
        <v>127</v>
      </c>
    </row>
    <row r="70" spans="2:13" x14ac:dyDescent="0.25">
      <c r="F70" s="157" t="s">
        <v>123</v>
      </c>
    </row>
    <row r="72" spans="2:13" x14ac:dyDescent="0.25">
      <c r="F72" s="157" t="s">
        <v>124</v>
      </c>
    </row>
    <row r="73" spans="2:13" x14ac:dyDescent="0.25">
      <c r="F73" s="157" t="s">
        <v>125</v>
      </c>
    </row>
    <row r="74" spans="2:13" x14ac:dyDescent="0.25">
      <c r="F74" s="157" t="s">
        <v>128</v>
      </c>
    </row>
    <row r="75" spans="2:13" x14ac:dyDescent="0.25">
      <c r="F75" s="157" t="s">
        <v>129</v>
      </c>
    </row>
    <row r="76" spans="2:13" x14ac:dyDescent="0.25">
      <c r="F76" s="157"/>
    </row>
    <row r="77" spans="2:13" x14ac:dyDescent="0.25">
      <c r="F77" s="157" t="s">
        <v>131</v>
      </c>
    </row>
    <row r="78" spans="2:13" x14ac:dyDescent="0.25">
      <c r="F78" s="157" t="s">
        <v>132</v>
      </c>
    </row>
  </sheetData>
  <mergeCells count="122">
    <mergeCell ref="B62:D62"/>
    <mergeCell ref="E62:F62"/>
    <mergeCell ref="J62:K62"/>
    <mergeCell ref="A63:F63"/>
    <mergeCell ref="J63:K63"/>
    <mergeCell ref="E65:F65"/>
    <mergeCell ref="I59:I60"/>
    <mergeCell ref="J59:K59"/>
    <mergeCell ref="B60:D60"/>
    <mergeCell ref="J60:K60"/>
    <mergeCell ref="A61:F61"/>
    <mergeCell ref="J61:K61"/>
    <mergeCell ref="B53:D53"/>
    <mergeCell ref="B54:D54"/>
    <mergeCell ref="B58:D58"/>
    <mergeCell ref="E58:F58"/>
    <mergeCell ref="J58:K58"/>
    <mergeCell ref="A59:A60"/>
    <mergeCell ref="B59:D59"/>
    <mergeCell ref="E59:F60"/>
    <mergeCell ref="G59:G60"/>
    <mergeCell ref="H59:H60"/>
    <mergeCell ref="B55:D55"/>
    <mergeCell ref="B56:D56"/>
    <mergeCell ref="B57:D57"/>
    <mergeCell ref="B50:F50"/>
    <mergeCell ref="J50:K50"/>
    <mergeCell ref="B51:M51"/>
    <mergeCell ref="B52:D52"/>
    <mergeCell ref="E52:F52"/>
    <mergeCell ref="J52:K52"/>
    <mergeCell ref="A47:F47"/>
    <mergeCell ref="J47:K47"/>
    <mergeCell ref="B48:D48"/>
    <mergeCell ref="E48:F48"/>
    <mergeCell ref="J48:K48"/>
    <mergeCell ref="B49:F49"/>
    <mergeCell ref="J49:K49"/>
    <mergeCell ref="B44:D44"/>
    <mergeCell ref="J44:K44"/>
    <mergeCell ref="A45:A46"/>
    <mergeCell ref="B45:D46"/>
    <mergeCell ref="J45:K45"/>
    <mergeCell ref="J46:K46"/>
    <mergeCell ref="B41:D41"/>
    <mergeCell ref="J41:K41"/>
    <mergeCell ref="B42:D42"/>
    <mergeCell ref="J42:K42"/>
    <mergeCell ref="B43:D43"/>
    <mergeCell ref="J43:K43"/>
    <mergeCell ref="B36:M36"/>
    <mergeCell ref="A37:A38"/>
    <mergeCell ref="B37:D38"/>
    <mergeCell ref="J37:K37"/>
    <mergeCell ref="J38:K38"/>
    <mergeCell ref="B39:D39"/>
    <mergeCell ref="J39:K39"/>
    <mergeCell ref="B32:M32"/>
    <mergeCell ref="B33:D33"/>
    <mergeCell ref="E33:F33"/>
    <mergeCell ref="J33:K33"/>
    <mergeCell ref="B34:M34"/>
    <mergeCell ref="B35:D35"/>
    <mergeCell ref="E35:F35"/>
    <mergeCell ref="J35:K35"/>
    <mergeCell ref="L28:L29"/>
    <mergeCell ref="M28:M29"/>
    <mergeCell ref="B30:D30"/>
    <mergeCell ref="E30:F30"/>
    <mergeCell ref="A31:F31"/>
    <mergeCell ref="J31:K31"/>
    <mergeCell ref="B27:D27"/>
    <mergeCell ref="E27:F27"/>
    <mergeCell ref="J27:K27"/>
    <mergeCell ref="A28:A29"/>
    <mergeCell ref="B28:D29"/>
    <mergeCell ref="E28:F29"/>
    <mergeCell ref="G28:G29"/>
    <mergeCell ref="H28:H29"/>
    <mergeCell ref="I28:I29"/>
    <mergeCell ref="J28:K29"/>
    <mergeCell ref="B25:D25"/>
    <mergeCell ref="E25:F25"/>
    <mergeCell ref="J25:K25"/>
    <mergeCell ref="B26:D26"/>
    <mergeCell ref="E26:F26"/>
    <mergeCell ref="J26:K26"/>
    <mergeCell ref="B22:D22"/>
    <mergeCell ref="E22:F22"/>
    <mergeCell ref="J22:K22"/>
    <mergeCell ref="A23:F23"/>
    <mergeCell ref="J23:K23"/>
    <mergeCell ref="B24:M24"/>
    <mergeCell ref="B20:D20"/>
    <mergeCell ref="E20:F20"/>
    <mergeCell ref="J20:K20"/>
    <mergeCell ref="B21:D21"/>
    <mergeCell ref="E21:F21"/>
    <mergeCell ref="J21:K21"/>
    <mergeCell ref="B16:D16"/>
    <mergeCell ref="E16:F16"/>
    <mergeCell ref="J16:K16"/>
    <mergeCell ref="B17:M17"/>
    <mergeCell ref="B18:M18"/>
    <mergeCell ref="B19:D19"/>
    <mergeCell ref="E19:F19"/>
    <mergeCell ref="J19:K19"/>
    <mergeCell ref="A5:M5"/>
    <mergeCell ref="B13:D13"/>
    <mergeCell ref="E13:F13"/>
    <mergeCell ref="J13:K13"/>
    <mergeCell ref="B14:M14"/>
    <mergeCell ref="B15:D15"/>
    <mergeCell ref="E15:F15"/>
    <mergeCell ref="J15:K15"/>
    <mergeCell ref="A1:D1"/>
    <mergeCell ref="J1:M1"/>
    <mergeCell ref="A2:D2"/>
    <mergeCell ref="I2:M2"/>
    <mergeCell ref="A3:D3"/>
    <mergeCell ref="E3:G3"/>
    <mergeCell ref="I3:M3"/>
  </mergeCells>
  <pageMargins left="0.11811023622047245" right="0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2022-06-07T05:21:38Z</dcterms:modified>
</cp:coreProperties>
</file>