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Членские" sheetId="1" r:id="rId1"/>
    <sheet name="Целевые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2" i="1" l="1"/>
  <c r="H84" i="1" l="1"/>
  <c r="H99" i="1"/>
  <c r="H97" i="1"/>
  <c r="F48" i="1" l="1"/>
  <c r="I47" i="1"/>
  <c r="F47" i="1"/>
  <c r="I46" i="1"/>
  <c r="I45" i="1"/>
  <c r="F46" i="1"/>
  <c r="F45" i="1"/>
  <c r="H95" i="1" l="1"/>
  <c r="H93" i="1"/>
  <c r="F36" i="1" l="1"/>
  <c r="F27" i="1"/>
  <c r="I151" i="1" l="1"/>
  <c r="H151" i="1" l="1"/>
  <c r="F120" i="1"/>
  <c r="D77" i="1" l="1"/>
  <c r="H102" i="1" l="1"/>
  <c r="H101" i="1"/>
  <c r="H100" i="1"/>
  <c r="H98" i="1"/>
  <c r="H96" i="1"/>
  <c r="H94" i="1"/>
  <c r="H103" i="1" l="1"/>
  <c r="H104" i="1" s="1"/>
  <c r="H105" i="1" s="1"/>
  <c r="F75" i="1"/>
  <c r="F73" i="1"/>
  <c r="F31" i="1"/>
  <c r="F12" i="1"/>
  <c r="F163" i="1" l="1"/>
  <c r="F77" i="1"/>
  <c r="F38" i="1"/>
</calcChain>
</file>

<file path=xl/sharedStrings.xml><?xml version="1.0" encoding="utf-8"?>
<sst xmlns="http://schemas.openxmlformats.org/spreadsheetml/2006/main" count="217" uniqueCount="191">
  <si>
    <t>Раздел 1.</t>
  </si>
  <si>
    <t>Содержание внутренних дорог</t>
  </si>
  <si>
    <t>1-й этап.</t>
  </si>
  <si>
    <t>Ремонт дороги их плит, дороги до ворот и от ворот.</t>
  </si>
  <si>
    <t>Материалы:</t>
  </si>
  <si>
    <t>20 м3</t>
  </si>
  <si>
    <t>Механизмы (погрузчик)</t>
  </si>
  <si>
    <t>Ручная работа</t>
  </si>
  <si>
    <t>Всего</t>
  </si>
  <si>
    <t>на 1-й этап</t>
  </si>
  <si>
    <t>2-й этап.</t>
  </si>
  <si>
    <t>Ямочный ремонт внутренних дорог.</t>
  </si>
  <si>
    <t>Сплошное полотно</t>
  </si>
  <si>
    <t>длина -</t>
  </si>
  <si>
    <t xml:space="preserve">ширина - </t>
  </si>
  <si>
    <t xml:space="preserve">толщина </t>
  </si>
  <si>
    <t>0,05 м</t>
  </si>
  <si>
    <t>необходимый материал</t>
  </si>
  <si>
    <t>всего</t>
  </si>
  <si>
    <t>механизмы</t>
  </si>
  <si>
    <t>погрузчик</t>
  </si>
  <si>
    <t>2 смены</t>
  </si>
  <si>
    <t>каток</t>
  </si>
  <si>
    <t>бригада 3 чел.</t>
  </si>
  <si>
    <t>Всего на 2-й этап</t>
  </si>
  <si>
    <t>ИТОГО</t>
  </si>
  <si>
    <t>Раздел 4.</t>
  </si>
  <si>
    <t>Вывоз мусора</t>
  </si>
  <si>
    <t>Оринтировочный объем</t>
  </si>
  <si>
    <t>м3</t>
  </si>
  <si>
    <t>1 полугодие</t>
  </si>
  <si>
    <t>2 полугодие</t>
  </si>
  <si>
    <t>цена</t>
  </si>
  <si>
    <t>стоимость</t>
  </si>
  <si>
    <t>6.1.</t>
  </si>
  <si>
    <t>Фонд  оплаты  труда  председателя правления</t>
  </si>
  <si>
    <t>в месяц</t>
  </si>
  <si>
    <t>кол-во</t>
  </si>
  <si>
    <t>Фонд  оплаты  труда  главного бухгалтера</t>
  </si>
  <si>
    <t>Фонд  оплаты  труда  электрика</t>
  </si>
  <si>
    <t>Фонд  оплаты  труда  водопроводчика</t>
  </si>
  <si>
    <t>6.5.</t>
  </si>
  <si>
    <t xml:space="preserve">Фонд  оплаты  труда  дворника 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</si>
  <si>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</si>
  <si>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</si>
  <si>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</si>
  <si>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</si>
  <si>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Раздел 6.</t>
  </si>
  <si>
    <t>Штатное расписание</t>
  </si>
  <si>
    <t>Раздел 7.</t>
  </si>
  <si>
    <t xml:space="preserve">Запланирована сумма </t>
  </si>
  <si>
    <t>Эти суммы позволят провести замену глубинного насоса в случае</t>
  </si>
  <si>
    <t>Раздел 5.</t>
  </si>
  <si>
    <t>Очистка дорог от снега. Механизированная уборка</t>
  </si>
  <si>
    <t>Раздел 8.</t>
  </si>
  <si>
    <t>ориентировочно</t>
  </si>
  <si>
    <t>В смету включена сумма</t>
  </si>
  <si>
    <t>п.8.1.</t>
  </si>
  <si>
    <t>Ограждение (частично) территории СНТ</t>
  </si>
  <si>
    <t>общ. Пл. до 2000 м2</t>
  </si>
  <si>
    <t>1-я Лесная:</t>
  </si>
  <si>
    <t>2, 3, тупики</t>
  </si>
  <si>
    <t xml:space="preserve">Асфальтовая крошка </t>
  </si>
  <si>
    <t>План</t>
  </si>
  <si>
    <t>рублей</t>
  </si>
  <si>
    <t>необходимости (глубинный насос приобретен в 2024 году)</t>
  </si>
  <si>
    <t>Фонд оплаты труда был изменен в 2024 году</t>
  </si>
  <si>
    <t>Налог на землю (ЗОП) за 2025 год (авансовые платежи)</t>
  </si>
  <si>
    <t>Площадь ЗОП 46610 м2</t>
  </si>
  <si>
    <t xml:space="preserve">Раздел 9. </t>
  </si>
  <si>
    <t>Непредвиденные расходы</t>
  </si>
  <si>
    <t>Раздел 10.</t>
  </si>
  <si>
    <t>Резервный фонд.</t>
  </si>
  <si>
    <t>п.8.6</t>
  </si>
  <si>
    <t xml:space="preserve">Мероприятия по очистке леса и переработке веток </t>
  </si>
  <si>
    <t>Работы производить два раза в год - в мае-июне, в октябре</t>
  </si>
  <si>
    <t>п.8.10.</t>
  </si>
  <si>
    <t>Услуги удаленной диспетчеризации (шлагбаумы)</t>
  </si>
  <si>
    <t>200 м</t>
  </si>
  <si>
    <t>3,3 м</t>
  </si>
  <si>
    <t>200х3,3х0,05</t>
  </si>
  <si>
    <t>улицы, на старых дачах част.</t>
  </si>
  <si>
    <t>35 м3</t>
  </si>
  <si>
    <t xml:space="preserve">ямочный ремонт </t>
  </si>
  <si>
    <t>до 40 м2</t>
  </si>
  <si>
    <t>асфальтовая крошка</t>
  </si>
  <si>
    <t>(площадь до 660 м2)</t>
  </si>
  <si>
    <t>(общ.площадь до 700 м2)</t>
  </si>
  <si>
    <t>Ремонт других улиц:</t>
  </si>
  <si>
    <t>25 м3</t>
  </si>
  <si>
    <t>п.8.4</t>
  </si>
  <si>
    <t>Интернет в СНТ</t>
  </si>
  <si>
    <t>2300 х 12 =</t>
  </si>
  <si>
    <t>интернет для шлагбаумов</t>
  </si>
  <si>
    <t>в правлении</t>
  </si>
  <si>
    <t>100х12</t>
  </si>
  <si>
    <t>Кадастровая стоимость ЗОП</t>
  </si>
  <si>
    <t>Расчет налога на ЗОП</t>
  </si>
  <si>
    <t>Прочие хозяйственные расходы</t>
  </si>
  <si>
    <t>38 572 571,6 руб. (827,56 руб./м2)</t>
  </si>
  <si>
    <t>38572571,6 х 0,2% = 77146</t>
  </si>
  <si>
    <t>Запланировано 100000 руб.</t>
  </si>
  <si>
    <t>Раздел 2.</t>
  </si>
  <si>
    <t>Электроснабжение и содержание объектов СНТ</t>
  </si>
  <si>
    <t>2.1.</t>
  </si>
  <si>
    <t>Расход электричества на объекты СНТ (без учета скважины)</t>
  </si>
  <si>
    <t xml:space="preserve">2.2. </t>
  </si>
  <si>
    <t xml:space="preserve">Расходные материалы (светильники, лампы, фотореле), внеплановый </t>
  </si>
  <si>
    <t>ремонт (материалы)</t>
  </si>
  <si>
    <t>Раздел 3.</t>
  </si>
  <si>
    <t>Водоснабжение.</t>
  </si>
  <si>
    <t xml:space="preserve">3.1. </t>
  </si>
  <si>
    <t>3.2.</t>
  </si>
  <si>
    <t>Расход электроэнергии для глубинного насоса (ориентировочно)</t>
  </si>
  <si>
    <t>3.3.</t>
  </si>
  <si>
    <t>Резерв на аварийные ситуации и обслуживание водопровода (материалы)</t>
  </si>
  <si>
    <t>Сумма 95 000 руб.</t>
  </si>
  <si>
    <t>3.4.</t>
  </si>
  <si>
    <t>Устройство задвижек на всех линиях</t>
  </si>
  <si>
    <t>остаток из сметы 2021</t>
  </si>
  <si>
    <t>30000=</t>
  </si>
  <si>
    <t>п.8.11</t>
  </si>
  <si>
    <t>Председатель СНТ "Лесная поляна"</t>
  </si>
  <si>
    <t>Россолова Т.П.</t>
  </si>
  <si>
    <t>Сумма  40000 руб. (без изменений)</t>
  </si>
  <si>
    <t>(два раза в год) с очисткой кюветов от веток</t>
  </si>
  <si>
    <t>п.8.2.</t>
  </si>
  <si>
    <t>п.8.3.</t>
  </si>
  <si>
    <t>Водный налог.</t>
  </si>
  <si>
    <t>Расчет производится от количества потребленной воды</t>
  </si>
  <si>
    <t>Выполнение работ по договору ГПХ</t>
  </si>
  <si>
    <t>Расход на окашивание периметра всей территории СНТ (3 р.за сезон)</t>
  </si>
  <si>
    <t>п.8.5</t>
  </si>
  <si>
    <t>Противопожарные принадлежности</t>
  </si>
  <si>
    <t>п.8.8</t>
  </si>
  <si>
    <t>п.8.7</t>
  </si>
  <si>
    <t>п.8.9</t>
  </si>
  <si>
    <t>Разовые услуги</t>
  </si>
  <si>
    <t>Планируемая сумма 40000 руб.</t>
  </si>
  <si>
    <t>Услуги банка</t>
  </si>
  <si>
    <t>Канцтовары, содержание орг.техники, сайт</t>
  </si>
  <si>
    <t>Ежегодный анализ воды из скважины и из колодца</t>
  </si>
  <si>
    <t>Ремонтные материалы и работа по договору запуск насоса, включ-е воды.</t>
  </si>
  <si>
    <t xml:space="preserve">Общая плановая сумма </t>
  </si>
  <si>
    <t xml:space="preserve">Финансово-экономические обоснования по всем разделам сметы </t>
  </si>
  <si>
    <t>Произведем расчет на основания данных потребления за 2025 год и с учетом новых</t>
  </si>
  <si>
    <t>расценок. Расчет разобьем на два периода</t>
  </si>
  <si>
    <t>01.01.-30.09.2026</t>
  </si>
  <si>
    <t>01.10-31.12.2026</t>
  </si>
  <si>
    <t>Т1</t>
  </si>
  <si>
    <t>Т2</t>
  </si>
  <si>
    <t>Расчетная сумма</t>
  </si>
  <si>
    <t>Заложить</t>
  </si>
  <si>
    <t>Планируемая сумм 25000 руб.</t>
  </si>
  <si>
    <t>Общая планируемая сумма по этому пункту  30000 рублей</t>
  </si>
  <si>
    <t>Пожарные щиты, огнетушители</t>
  </si>
  <si>
    <t>(11138 х 12 месяцев)</t>
  </si>
  <si>
    <t>п.8.12</t>
  </si>
  <si>
    <t>Содержание шлагбаумов</t>
  </si>
  <si>
    <t xml:space="preserve">Общая сумма прочих хозяйстенных расходов планируется </t>
  </si>
  <si>
    <t>Плановая сумма 7000 рублей</t>
  </si>
  <si>
    <t>Планируется сделать ограждения двух следующих участков 109 п.м и 81 п.м</t>
  </si>
  <si>
    <t>всего 190 п.м</t>
  </si>
  <si>
    <t>Приобретен инвентарь</t>
  </si>
  <si>
    <t>п.8.13</t>
  </si>
  <si>
    <t>Организация точки электроснабжения на хоздворе</t>
  </si>
  <si>
    <t>60 м3</t>
  </si>
  <si>
    <t xml:space="preserve">ФОТ меняется на 10% увеличивается </t>
  </si>
  <si>
    <t>В смете предлагается запланировать сумму 400 000 руб.</t>
  </si>
  <si>
    <t>полсмены</t>
  </si>
  <si>
    <t>доп.крошка 1 машина</t>
  </si>
  <si>
    <t>Дополнительно</t>
  </si>
  <si>
    <t>1 смена</t>
  </si>
  <si>
    <r>
      <t xml:space="preserve">Заложено в общем на этот подраздел </t>
    </r>
    <r>
      <rPr>
        <b/>
        <sz val="11"/>
        <color theme="1"/>
        <rFont val="Calibri"/>
        <family val="2"/>
        <charset val="204"/>
        <scheme val="minor"/>
      </rPr>
      <t>40 000 руб.</t>
    </r>
  </si>
  <si>
    <t>израсходовано</t>
  </si>
  <si>
    <t>Плановая сумма 20000 рублей</t>
  </si>
  <si>
    <t>Экономия за 2025 год переходит в резервный</t>
  </si>
  <si>
    <t>фонд</t>
  </si>
  <si>
    <t>6,2</t>
  </si>
  <si>
    <t>Планируемая сумма 10000 руб.</t>
  </si>
  <si>
    <t>Сумма 25 000 руб.</t>
  </si>
  <si>
    <r>
      <t xml:space="preserve">Заложена сумма по разделу 3 сметы    </t>
    </r>
    <r>
      <rPr>
        <b/>
        <sz val="11"/>
        <color theme="1"/>
        <rFont val="Calibri"/>
        <family val="2"/>
        <charset val="204"/>
        <scheme val="minor"/>
      </rPr>
      <t xml:space="preserve"> 160000 руб</t>
    </r>
  </si>
  <si>
    <t>Плановая сумма 38000 рублей</t>
  </si>
  <si>
    <t>На мехуборку на декабрь 2026</t>
  </si>
  <si>
    <t>Израсходовано за 1 кв. 335600 ( доп.сбор 54000)</t>
  </si>
  <si>
    <t>6.3</t>
  </si>
  <si>
    <t>6.4</t>
  </si>
  <si>
    <r>
      <t xml:space="preserve">Запланировано на год </t>
    </r>
    <r>
      <rPr>
        <b/>
        <sz val="11"/>
        <color theme="1"/>
        <rFont val="Calibri"/>
        <family val="2"/>
        <charset val="204"/>
        <scheme val="minor"/>
      </rPr>
      <t>389 100 руб</t>
    </r>
    <r>
      <rPr>
        <sz val="11"/>
        <color theme="1"/>
        <rFont val="Calibri"/>
        <family val="2"/>
        <scheme val="minor"/>
      </rPr>
      <t>.</t>
    </r>
  </si>
  <si>
    <r>
      <t>Заложено в смете 30</t>
    </r>
    <r>
      <rPr>
        <b/>
        <sz val="11"/>
        <color theme="1"/>
        <rFont val="Calibri"/>
        <family val="2"/>
        <charset val="204"/>
        <scheme val="minor"/>
      </rPr>
      <t>0 000 рублей</t>
    </r>
  </si>
  <si>
    <t>Необходимо технологическое присоединение хоздвора, запрашиваемая мощность</t>
  </si>
  <si>
    <t>минимальная, сумма ориентировочная ( 1 кВт - 23859 рубля)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</si>
</sst>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u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164" fontId="9" fillId="0" borderId="0" applyFont="0" applyFill="0" applyBorder="0" applyAlignment="0" applyProtection="0"/>
  </cellStyleXfs>
  <cellXfs count="59">
    <xf numFmtId="0" fontId="0" fillId="0" borderId="0" xfId="0"/>
    <xf numFmtId="0" fontId="6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7" fillId="0" borderId="0" xfId="0" applyFont="1"/>
    <xf numFmtId="0" fontId="8" fillId="0" borderId="0" xfId="0" applyFont="1"/>
    <xf numFmtId="0" fontId="10" fillId="0" borderId="1" xfId="1" applyFont="1" applyBorder="1" applyAlignment="1">
      <alignment horizontal="center" vertical="center" wrapText="1"/>
    </xf>
    <xf numFmtId="164" fontId="11" fillId="0" borderId="1" xfId="2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64" fontId="10" fillId="0" borderId="1" xfId="2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left" vertical="center" wrapText="1"/>
    </xf>
    <xf numFmtId="164" fontId="12" fillId="0" borderId="1" xfId="2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vertical="center" wrapText="1"/>
    </xf>
    <xf numFmtId="49" fontId="12" fillId="0" borderId="7" xfId="1" applyNumberFormat="1" applyFont="1" applyBorder="1" applyAlignment="1">
      <alignment horizontal="left" vertical="center" wrapText="1"/>
    </xf>
    <xf numFmtId="164" fontId="12" fillId="0" borderId="11" xfId="2" applyFont="1" applyBorder="1" applyAlignment="1">
      <alignment horizontal="center" vertical="center" wrapText="1"/>
    </xf>
    <xf numFmtId="0" fontId="0" fillId="0" borderId="12" xfId="0" applyBorder="1"/>
    <xf numFmtId="0" fontId="7" fillId="0" borderId="12" xfId="0" applyFont="1" applyBorder="1"/>
    <xf numFmtId="3" fontId="13" fillId="0" borderId="0" xfId="0" applyNumberFormat="1" applyFont="1"/>
    <xf numFmtId="0" fontId="14" fillId="0" borderId="0" xfId="0" applyFont="1"/>
    <xf numFmtId="0" fontId="4" fillId="0" borderId="0" xfId="0" applyFont="1"/>
    <xf numFmtId="3" fontId="5" fillId="0" borderId="0" xfId="0" applyNumberFormat="1" applyFont="1"/>
    <xf numFmtId="0" fontId="0" fillId="0" borderId="0" xfId="0" applyBorder="1"/>
    <xf numFmtId="0" fontId="5" fillId="0" borderId="0" xfId="0" applyFont="1" applyBorder="1"/>
    <xf numFmtId="0" fontId="6" fillId="0" borderId="0" xfId="0" applyFont="1" applyBorder="1"/>
    <xf numFmtId="0" fontId="0" fillId="0" borderId="0" xfId="0" applyFill="1" applyBorder="1"/>
    <xf numFmtId="0" fontId="3" fillId="0" borderId="0" xfId="0" applyFont="1"/>
    <xf numFmtId="0" fontId="0" fillId="0" borderId="13" xfId="0" applyBorder="1"/>
    <xf numFmtId="0" fontId="0" fillId="0" borderId="14" xfId="0" applyBorder="1"/>
    <xf numFmtId="3" fontId="6" fillId="0" borderId="0" xfId="0" applyNumberFormat="1" applyFont="1"/>
    <xf numFmtId="0" fontId="5" fillId="0" borderId="13" xfId="0" applyFont="1" applyBorder="1"/>
    <xf numFmtId="0" fontId="2" fillId="0" borderId="0" xfId="0" applyFont="1"/>
    <xf numFmtId="0" fontId="15" fillId="0" borderId="0" xfId="0" applyFont="1" applyBorder="1"/>
    <xf numFmtId="0" fontId="16" fillId="0" borderId="0" xfId="0" applyFont="1"/>
    <xf numFmtId="0" fontId="15" fillId="0" borderId="0" xfId="0" applyFont="1"/>
    <xf numFmtId="0" fontId="17" fillId="0" borderId="0" xfId="0" applyFont="1"/>
    <xf numFmtId="0" fontId="6" fillId="0" borderId="13" xfId="0" applyFont="1" applyBorder="1" applyAlignment="1">
      <alignment horizontal="center"/>
    </xf>
    <xf numFmtId="0" fontId="16" fillId="0" borderId="0" xfId="0" applyFont="1" applyBorder="1"/>
    <xf numFmtId="49" fontId="10" fillId="0" borderId="2" xfId="1" applyNumberFormat="1" applyFont="1" applyBorder="1" applyAlignment="1">
      <alignment horizontal="left" vertical="center" wrapText="1"/>
    </xf>
    <xf numFmtId="1" fontId="0" fillId="0" borderId="0" xfId="0" applyNumberFormat="1"/>
    <xf numFmtId="49" fontId="10" fillId="0" borderId="2" xfId="1" applyNumberFormat="1" applyFont="1" applyBorder="1" applyAlignment="1">
      <alignment horizontal="left" vertical="center" wrapText="1"/>
    </xf>
    <xf numFmtId="0" fontId="0" fillId="0" borderId="15" xfId="0" applyBorder="1"/>
    <xf numFmtId="0" fontId="12" fillId="0" borderId="1" xfId="1" applyFont="1" applyBorder="1" applyAlignment="1">
      <alignment horizontal="center" vertical="center" wrapText="1"/>
    </xf>
    <xf numFmtId="3" fontId="0" fillId="0" borderId="12" xfId="0" applyNumberFormat="1" applyBorder="1"/>
    <xf numFmtId="0" fontId="10" fillId="0" borderId="1" xfId="1" applyFont="1" applyBorder="1" applyAlignment="1">
      <alignment horizontal="left" vertical="center" wrapText="1"/>
    </xf>
    <xf numFmtId="49" fontId="10" fillId="0" borderId="2" xfId="1" applyNumberFormat="1" applyFont="1" applyBorder="1" applyAlignment="1">
      <alignment horizontal="left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5" fillId="0" borderId="13" xfId="0" applyFont="1" applyFill="1" applyBorder="1"/>
    <xf numFmtId="0" fontId="1" fillId="0" borderId="0" xfId="0" applyFont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"/>
  <sheetViews>
    <sheetView tabSelected="1" topLeftCell="A61" workbookViewId="0">
      <selection activeCell="B151" sqref="B151"/>
    </sheetView>
  </sheetViews>
  <sheetFormatPr defaultRowHeight="14.5" x14ac:dyDescent="0.35"/>
  <cols>
    <col min="1" max="1" width="2.36328125" customWidth="1"/>
    <col min="2" max="2" width="8.7265625" customWidth="1"/>
    <col min="5" max="5" width="8.453125" customWidth="1"/>
    <col min="6" max="6" width="10.36328125" customWidth="1"/>
    <col min="7" max="7" width="8.81640625" bestFit="1" customWidth="1"/>
    <col min="8" max="8" width="11.26953125" bestFit="1" customWidth="1"/>
    <col min="9" max="9" width="10.90625" customWidth="1"/>
  </cols>
  <sheetData>
    <row r="1" spans="1:9" ht="18.5" x14ac:dyDescent="0.45">
      <c r="A1" s="20" t="s">
        <v>144</v>
      </c>
    </row>
    <row r="2" spans="1:9" ht="15.5" x14ac:dyDescent="0.35">
      <c r="I2" s="37">
        <v>2026</v>
      </c>
    </row>
    <row r="3" spans="1:9" ht="15.5" x14ac:dyDescent="0.35">
      <c r="B3" s="2" t="s">
        <v>0</v>
      </c>
      <c r="C3" s="1" t="s">
        <v>1</v>
      </c>
      <c r="I3" s="28"/>
    </row>
    <row r="4" spans="1:9" x14ac:dyDescent="0.35">
      <c r="B4" s="2" t="s">
        <v>168</v>
      </c>
      <c r="I4" s="28"/>
    </row>
    <row r="5" spans="1:9" x14ac:dyDescent="0.35">
      <c r="B5" t="s">
        <v>2</v>
      </c>
      <c r="C5" t="s">
        <v>3</v>
      </c>
      <c r="I5" s="28"/>
    </row>
    <row r="6" spans="1:9" x14ac:dyDescent="0.35">
      <c r="I6" s="28"/>
    </row>
    <row r="7" spans="1:9" x14ac:dyDescent="0.35">
      <c r="B7" t="s">
        <v>4</v>
      </c>
      <c r="I7" s="28"/>
    </row>
    <row r="8" spans="1:9" x14ac:dyDescent="0.35">
      <c r="B8" t="s">
        <v>62</v>
      </c>
      <c r="E8" t="s">
        <v>5</v>
      </c>
      <c r="F8">
        <v>45000</v>
      </c>
      <c r="I8" s="28"/>
    </row>
    <row r="9" spans="1:9" x14ac:dyDescent="0.35">
      <c r="B9" t="s">
        <v>6</v>
      </c>
      <c r="E9" s="36" t="s">
        <v>169</v>
      </c>
      <c r="F9">
        <v>14000</v>
      </c>
      <c r="I9" s="28"/>
    </row>
    <row r="10" spans="1:9" x14ac:dyDescent="0.35">
      <c r="B10" t="s">
        <v>7</v>
      </c>
      <c r="E10" s="36" t="s">
        <v>169</v>
      </c>
      <c r="F10">
        <v>3900</v>
      </c>
      <c r="I10" s="28"/>
    </row>
    <row r="11" spans="1:9" x14ac:dyDescent="0.35">
      <c r="I11" s="28"/>
    </row>
    <row r="12" spans="1:9" ht="15.5" x14ac:dyDescent="0.35">
      <c r="B12" s="1" t="s">
        <v>8</v>
      </c>
      <c r="C12" t="s">
        <v>9</v>
      </c>
      <c r="F12" s="2">
        <f>SUM(F8:F11)</f>
        <v>62900</v>
      </c>
      <c r="H12" s="2"/>
      <c r="I12" s="28"/>
    </row>
    <row r="13" spans="1:9" x14ac:dyDescent="0.35">
      <c r="I13" s="28"/>
    </row>
    <row r="14" spans="1:9" x14ac:dyDescent="0.35">
      <c r="B14" t="s">
        <v>10</v>
      </c>
      <c r="C14" t="s">
        <v>11</v>
      </c>
      <c r="I14" s="28"/>
    </row>
    <row r="15" spans="1:9" x14ac:dyDescent="0.35">
      <c r="I15" s="28"/>
    </row>
    <row r="16" spans="1:9" x14ac:dyDescent="0.35">
      <c r="B16" t="s">
        <v>60</v>
      </c>
      <c r="I16" s="28"/>
    </row>
    <row r="17" spans="2:9" x14ac:dyDescent="0.35">
      <c r="B17" t="s">
        <v>12</v>
      </c>
      <c r="D17" s="3" t="s">
        <v>13</v>
      </c>
      <c r="E17" t="s">
        <v>78</v>
      </c>
      <c r="F17" s="3" t="s">
        <v>14</v>
      </c>
      <c r="G17" t="s">
        <v>79</v>
      </c>
      <c r="I17" s="28"/>
    </row>
    <row r="18" spans="2:9" x14ac:dyDescent="0.35">
      <c r="D18" t="s">
        <v>15</v>
      </c>
      <c r="E18" t="s">
        <v>16</v>
      </c>
      <c r="F18" t="s">
        <v>86</v>
      </c>
      <c r="I18" s="28"/>
    </row>
    <row r="19" spans="2:9" x14ac:dyDescent="0.35">
      <c r="B19" t="s">
        <v>17</v>
      </c>
      <c r="E19" t="s">
        <v>80</v>
      </c>
      <c r="I19" s="28"/>
    </row>
    <row r="20" spans="2:9" x14ac:dyDescent="0.35">
      <c r="B20" t="s">
        <v>83</v>
      </c>
      <c r="D20" t="s">
        <v>84</v>
      </c>
      <c r="F20" t="s">
        <v>87</v>
      </c>
      <c r="I20" s="28"/>
    </row>
    <row r="21" spans="2:9" x14ac:dyDescent="0.35">
      <c r="B21" t="s">
        <v>85</v>
      </c>
      <c r="E21" t="s">
        <v>82</v>
      </c>
      <c r="I21" s="28"/>
    </row>
    <row r="22" spans="2:9" x14ac:dyDescent="0.35">
      <c r="B22" t="s">
        <v>88</v>
      </c>
      <c r="I22" s="28"/>
    </row>
    <row r="23" spans="2:9" x14ac:dyDescent="0.35">
      <c r="B23" t="s">
        <v>61</v>
      </c>
      <c r="E23" t="s">
        <v>89</v>
      </c>
      <c r="I23" s="28"/>
    </row>
    <row r="24" spans="2:9" x14ac:dyDescent="0.35">
      <c r="B24" t="s">
        <v>81</v>
      </c>
      <c r="E24" t="s">
        <v>5</v>
      </c>
      <c r="F24" t="s">
        <v>59</v>
      </c>
      <c r="I24" s="28"/>
    </row>
    <row r="25" spans="2:9" x14ac:dyDescent="0.35">
      <c r="B25" t="s">
        <v>17</v>
      </c>
      <c r="E25" t="s">
        <v>18</v>
      </c>
      <c r="F25" s="2" t="s">
        <v>166</v>
      </c>
      <c r="I25" s="28"/>
    </row>
    <row r="26" spans="2:9" x14ac:dyDescent="0.35">
      <c r="B26" t="s">
        <v>170</v>
      </c>
      <c r="F26" s="2" t="s">
        <v>5</v>
      </c>
      <c r="I26" s="28"/>
    </row>
    <row r="27" spans="2:9" x14ac:dyDescent="0.35">
      <c r="F27" s="2">
        <f>2250*80</f>
        <v>180000</v>
      </c>
      <c r="I27" s="28"/>
    </row>
    <row r="28" spans="2:9" x14ac:dyDescent="0.35">
      <c r="B28" t="s">
        <v>19</v>
      </c>
      <c r="I28" s="28"/>
    </row>
    <row r="29" spans="2:9" x14ac:dyDescent="0.35">
      <c r="B29" t="s">
        <v>20</v>
      </c>
      <c r="D29" t="s">
        <v>21</v>
      </c>
      <c r="F29">
        <v>56000</v>
      </c>
      <c r="I29" s="28"/>
    </row>
    <row r="30" spans="2:9" x14ac:dyDescent="0.35">
      <c r="B30" t="s">
        <v>22</v>
      </c>
      <c r="D30" t="s">
        <v>21</v>
      </c>
      <c r="F30">
        <v>40000</v>
      </c>
      <c r="I30" s="28"/>
    </row>
    <row r="31" spans="2:9" x14ac:dyDescent="0.35">
      <c r="B31" t="s">
        <v>25</v>
      </c>
      <c r="F31" s="2">
        <f>F29+F30</f>
        <v>96000</v>
      </c>
      <c r="I31" s="28"/>
    </row>
    <row r="32" spans="2:9" x14ac:dyDescent="0.35">
      <c r="I32" s="28"/>
    </row>
    <row r="33" spans="1:9" x14ac:dyDescent="0.35">
      <c r="B33" t="s">
        <v>23</v>
      </c>
      <c r="D33" t="s">
        <v>21</v>
      </c>
      <c r="F33" s="2">
        <v>60000</v>
      </c>
      <c r="I33" s="28"/>
    </row>
    <row r="34" spans="1:9" x14ac:dyDescent="0.35">
      <c r="B34" t="s">
        <v>171</v>
      </c>
      <c r="I34" s="28"/>
    </row>
    <row r="35" spans="1:9" x14ac:dyDescent="0.35">
      <c r="B35" t="s">
        <v>20</v>
      </c>
      <c r="D35" t="s">
        <v>172</v>
      </c>
      <c r="F35" s="2">
        <v>28000</v>
      </c>
      <c r="I35" s="28"/>
    </row>
    <row r="36" spans="1:9" x14ac:dyDescent="0.35">
      <c r="B36" t="s">
        <v>24</v>
      </c>
      <c r="F36" s="2">
        <f>F27+F31+F33+F35</f>
        <v>364000</v>
      </c>
      <c r="H36" s="2"/>
      <c r="I36" s="28"/>
    </row>
    <row r="37" spans="1:9" x14ac:dyDescent="0.35">
      <c r="I37" s="28"/>
    </row>
    <row r="38" spans="1:9" x14ac:dyDescent="0.35">
      <c r="B38" s="6" t="s">
        <v>25</v>
      </c>
      <c r="C38" s="7" t="s">
        <v>55</v>
      </c>
      <c r="D38" s="7"/>
      <c r="E38" s="7"/>
      <c r="F38" s="6">
        <f>F36+F12</f>
        <v>426900</v>
      </c>
      <c r="H38" s="34">
        <v>430000</v>
      </c>
      <c r="I38" s="28"/>
    </row>
    <row r="39" spans="1:9" ht="15" thickBot="1" x14ac:dyDescent="0.4">
      <c r="A39" s="17"/>
      <c r="B39" s="17"/>
      <c r="C39" s="17"/>
      <c r="D39" s="17"/>
      <c r="E39" s="17"/>
      <c r="F39" s="17"/>
      <c r="G39" s="17"/>
      <c r="H39" s="17"/>
      <c r="I39" s="29"/>
    </row>
    <row r="40" spans="1:9" ht="15.5" x14ac:dyDescent="0.35">
      <c r="A40" s="23"/>
      <c r="B40" s="24" t="s">
        <v>102</v>
      </c>
      <c r="C40" s="25" t="s">
        <v>103</v>
      </c>
      <c r="D40" s="23"/>
      <c r="E40" s="23"/>
      <c r="F40" s="23"/>
      <c r="G40" s="23"/>
      <c r="H40" s="23"/>
      <c r="I40" s="28"/>
    </row>
    <row r="41" spans="1:9" x14ac:dyDescent="0.35">
      <c r="A41" s="23"/>
      <c r="B41" s="23"/>
      <c r="C41" s="23" t="s">
        <v>188</v>
      </c>
      <c r="D41" s="23"/>
      <c r="E41" s="23"/>
      <c r="F41" s="23"/>
      <c r="G41" s="23"/>
      <c r="H41" s="23"/>
      <c r="I41" s="28"/>
    </row>
    <row r="42" spans="1:9" x14ac:dyDescent="0.35">
      <c r="A42" s="23"/>
      <c r="B42" s="23" t="s">
        <v>104</v>
      </c>
      <c r="C42" s="23" t="s">
        <v>105</v>
      </c>
      <c r="D42" s="23"/>
      <c r="E42" s="23"/>
      <c r="F42" s="23"/>
      <c r="G42" s="23"/>
      <c r="H42" s="23"/>
      <c r="I42" s="28"/>
    </row>
    <row r="43" spans="1:9" x14ac:dyDescent="0.35">
      <c r="A43" s="23"/>
      <c r="B43" s="26" t="s">
        <v>145</v>
      </c>
      <c r="D43" s="23"/>
      <c r="E43" s="23"/>
      <c r="F43" s="23"/>
      <c r="G43" s="23"/>
      <c r="H43" s="23"/>
      <c r="I43" s="28"/>
    </row>
    <row r="44" spans="1:9" x14ac:dyDescent="0.35">
      <c r="A44" s="23"/>
      <c r="B44" s="26" t="s">
        <v>146</v>
      </c>
      <c r="C44" s="23"/>
      <c r="D44" s="23"/>
      <c r="E44" s="23"/>
      <c r="F44" s="23"/>
      <c r="G44" s="23"/>
      <c r="H44" s="23"/>
      <c r="I44" s="28"/>
    </row>
    <row r="45" spans="1:9" x14ac:dyDescent="0.35">
      <c r="A45" s="23"/>
      <c r="B45" s="26" t="s">
        <v>147</v>
      </c>
      <c r="C45" s="23"/>
      <c r="D45" s="4" t="s">
        <v>149</v>
      </c>
      <c r="E45" s="4">
        <v>10.3</v>
      </c>
      <c r="F45" s="4">
        <f>8761+452</f>
        <v>9213</v>
      </c>
      <c r="G45" s="4" t="s">
        <v>150</v>
      </c>
      <c r="H45" s="4">
        <v>4.43</v>
      </c>
      <c r="I45" s="4">
        <f>12556+309</f>
        <v>12865</v>
      </c>
    </row>
    <row r="46" spans="1:9" x14ac:dyDescent="0.35">
      <c r="A46" s="23"/>
      <c r="B46" s="26" t="s">
        <v>148</v>
      </c>
      <c r="C46" s="23"/>
      <c r="D46" s="4" t="s">
        <v>149</v>
      </c>
      <c r="E46" s="4">
        <v>11.46</v>
      </c>
      <c r="F46" s="4">
        <f>5032+199</f>
        <v>5231</v>
      </c>
      <c r="G46" s="4" t="s">
        <v>150</v>
      </c>
      <c r="H46" s="4">
        <v>5.15</v>
      </c>
      <c r="I46" s="4">
        <f>5361+147</f>
        <v>5508</v>
      </c>
    </row>
    <row r="47" spans="1:9" x14ac:dyDescent="0.35">
      <c r="A47" s="23"/>
      <c r="B47" s="26"/>
      <c r="C47" s="23"/>
      <c r="D47" s="23"/>
      <c r="E47" s="23"/>
      <c r="F47" s="23">
        <f>E45*F45+E46*F46</f>
        <v>154841.16</v>
      </c>
      <c r="G47" s="23"/>
      <c r="H47" s="23"/>
      <c r="I47" s="42">
        <f>H45*I45+H46*I46</f>
        <v>85358.15</v>
      </c>
    </row>
    <row r="48" spans="1:9" x14ac:dyDescent="0.35">
      <c r="A48" s="23"/>
      <c r="B48" s="26" t="s">
        <v>151</v>
      </c>
      <c r="C48" s="23"/>
      <c r="D48" s="23"/>
      <c r="E48" s="23"/>
      <c r="F48" s="23">
        <f>F47+I47</f>
        <v>240199.31</v>
      </c>
      <c r="G48" s="23"/>
      <c r="H48" s="23" t="s">
        <v>152</v>
      </c>
      <c r="I48" s="31">
        <v>260000</v>
      </c>
    </row>
    <row r="49" spans="1:9" x14ac:dyDescent="0.35">
      <c r="A49" s="23"/>
      <c r="B49" s="26" t="s">
        <v>106</v>
      </c>
      <c r="C49" s="23" t="s">
        <v>107</v>
      </c>
      <c r="D49" s="23"/>
      <c r="E49" s="23"/>
      <c r="F49" s="23"/>
      <c r="G49" s="23"/>
      <c r="H49" s="23"/>
      <c r="I49" s="28"/>
    </row>
    <row r="50" spans="1:9" x14ac:dyDescent="0.35">
      <c r="A50" s="23"/>
      <c r="B50" s="23"/>
      <c r="C50" s="23" t="s">
        <v>108</v>
      </c>
      <c r="D50" s="23"/>
      <c r="E50" s="23"/>
      <c r="F50" s="23"/>
      <c r="G50" s="23"/>
      <c r="H50" s="23"/>
      <c r="I50" s="28"/>
    </row>
    <row r="51" spans="1:9" x14ac:dyDescent="0.35">
      <c r="A51" s="23"/>
      <c r="B51" s="23"/>
      <c r="C51" s="23" t="s">
        <v>173</v>
      </c>
      <c r="D51" s="23"/>
      <c r="E51" s="23"/>
      <c r="F51" s="23"/>
      <c r="G51" s="23"/>
      <c r="H51" s="23"/>
      <c r="I51" s="28"/>
    </row>
    <row r="52" spans="1:9" x14ac:dyDescent="0.35">
      <c r="A52" s="23"/>
      <c r="B52" s="23"/>
      <c r="C52" s="23"/>
      <c r="D52" s="23"/>
      <c r="E52" s="23"/>
      <c r="F52" s="23"/>
      <c r="G52" s="23"/>
      <c r="H52" s="23"/>
      <c r="I52" s="28"/>
    </row>
    <row r="53" spans="1:9" x14ac:dyDescent="0.35">
      <c r="A53" s="23"/>
      <c r="B53" s="23"/>
      <c r="H53" s="38">
        <v>300000</v>
      </c>
      <c r="I53" s="28"/>
    </row>
    <row r="54" spans="1:9" ht="15" thickBot="1" x14ac:dyDescent="0.4">
      <c r="A54" s="17"/>
      <c r="B54" s="17"/>
      <c r="C54" s="17"/>
      <c r="D54" s="17"/>
      <c r="E54" s="17"/>
      <c r="F54" s="17"/>
      <c r="G54" s="17"/>
      <c r="H54" s="17"/>
      <c r="I54" s="29"/>
    </row>
    <row r="55" spans="1:9" x14ac:dyDescent="0.35">
      <c r="A55" s="23"/>
      <c r="B55" s="24" t="s">
        <v>109</v>
      </c>
      <c r="C55" s="24" t="s">
        <v>110</v>
      </c>
      <c r="D55" s="23"/>
      <c r="E55" s="23"/>
      <c r="F55" s="23"/>
      <c r="G55" s="23"/>
      <c r="H55" s="23"/>
      <c r="I55" s="28"/>
    </row>
    <row r="56" spans="1:9" x14ac:dyDescent="0.35">
      <c r="A56" s="23"/>
      <c r="B56" s="23"/>
      <c r="C56" s="23"/>
      <c r="D56" s="23"/>
      <c r="E56" s="23"/>
      <c r="F56" s="23"/>
      <c r="G56" s="23"/>
      <c r="H56" s="23"/>
      <c r="I56" s="28"/>
    </row>
    <row r="57" spans="1:9" x14ac:dyDescent="0.35">
      <c r="A57" s="23"/>
      <c r="B57" s="23" t="s">
        <v>111</v>
      </c>
      <c r="C57" s="23" t="s">
        <v>142</v>
      </c>
      <c r="D57" s="23"/>
      <c r="E57" s="23"/>
      <c r="F57" s="23"/>
      <c r="G57" s="23"/>
      <c r="H57" s="23"/>
      <c r="I57" s="28"/>
    </row>
    <row r="58" spans="1:9" x14ac:dyDescent="0.35">
      <c r="A58" s="23"/>
      <c r="B58" s="23"/>
      <c r="C58" s="23" t="s">
        <v>124</v>
      </c>
      <c r="D58" s="23"/>
      <c r="E58" s="23"/>
      <c r="F58" s="23"/>
      <c r="G58" s="23"/>
      <c r="H58" s="23"/>
      <c r="I58" s="28"/>
    </row>
    <row r="59" spans="1:9" x14ac:dyDescent="0.35">
      <c r="A59" s="23"/>
      <c r="B59" s="23" t="s">
        <v>112</v>
      </c>
      <c r="C59" s="26" t="s">
        <v>113</v>
      </c>
      <c r="D59" s="23"/>
      <c r="E59" s="23"/>
      <c r="F59" s="23"/>
      <c r="G59" s="23"/>
      <c r="H59" s="23"/>
      <c r="I59" s="28"/>
    </row>
    <row r="60" spans="1:9" x14ac:dyDescent="0.35">
      <c r="A60" s="23"/>
      <c r="B60" s="23"/>
      <c r="C60" s="26" t="s">
        <v>116</v>
      </c>
      <c r="D60" s="23"/>
      <c r="E60" s="23"/>
      <c r="F60" s="23"/>
      <c r="G60" s="23"/>
      <c r="H60" s="23"/>
      <c r="I60" s="28"/>
    </row>
    <row r="61" spans="1:9" x14ac:dyDescent="0.35">
      <c r="A61" s="23"/>
      <c r="B61" s="23" t="s">
        <v>114</v>
      </c>
      <c r="C61" s="26" t="s">
        <v>115</v>
      </c>
      <c r="D61" s="23"/>
      <c r="E61" s="23"/>
      <c r="F61" s="23"/>
      <c r="G61" s="23"/>
      <c r="H61" s="23"/>
      <c r="I61" s="28"/>
    </row>
    <row r="62" spans="1:9" x14ac:dyDescent="0.35">
      <c r="A62" s="23"/>
      <c r="B62" s="23"/>
      <c r="C62" s="26" t="s">
        <v>180</v>
      </c>
      <c r="D62" s="23"/>
      <c r="E62" s="23"/>
      <c r="F62" s="23"/>
      <c r="G62" s="23"/>
      <c r="H62" s="23"/>
      <c r="I62" s="28"/>
    </row>
    <row r="63" spans="1:9" x14ac:dyDescent="0.35">
      <c r="A63" s="23"/>
      <c r="B63" s="23"/>
      <c r="C63" s="23"/>
      <c r="D63" s="23"/>
      <c r="E63" s="23"/>
      <c r="F63" s="23"/>
      <c r="G63" s="23"/>
      <c r="H63" s="23"/>
      <c r="I63" s="28"/>
    </row>
    <row r="64" spans="1:9" x14ac:dyDescent="0.35">
      <c r="A64" s="23"/>
      <c r="B64" s="23" t="s">
        <v>181</v>
      </c>
      <c r="C64" s="23"/>
      <c r="D64" s="23"/>
      <c r="E64" s="23"/>
      <c r="F64" s="23"/>
      <c r="G64" s="23"/>
      <c r="H64" s="33">
        <v>160000</v>
      </c>
      <c r="I64" s="28"/>
    </row>
    <row r="65" spans="1:9" x14ac:dyDescent="0.35">
      <c r="A65" s="23"/>
      <c r="B65" s="23"/>
      <c r="C65" s="23"/>
      <c r="D65" s="23"/>
      <c r="E65" s="23"/>
      <c r="F65" s="23"/>
      <c r="G65" s="23"/>
      <c r="H65" s="23"/>
      <c r="I65" s="28"/>
    </row>
    <row r="66" spans="1:9" x14ac:dyDescent="0.35">
      <c r="A66" s="23"/>
      <c r="B66" s="23" t="s">
        <v>117</v>
      </c>
      <c r="C66" s="23" t="s">
        <v>118</v>
      </c>
      <c r="D66" s="23"/>
      <c r="E66" s="23"/>
      <c r="F66" s="23"/>
      <c r="G66" s="23" t="s">
        <v>120</v>
      </c>
      <c r="H66" s="23" t="s">
        <v>119</v>
      </c>
      <c r="I66" s="28"/>
    </row>
    <row r="67" spans="1:9" ht="15" thickBot="1" x14ac:dyDescent="0.4">
      <c r="A67" s="17"/>
      <c r="B67" s="17"/>
      <c r="C67" s="17"/>
      <c r="D67" s="17"/>
      <c r="E67" s="17"/>
      <c r="F67" s="17"/>
      <c r="G67" s="17"/>
      <c r="H67" s="17"/>
      <c r="I67" s="29"/>
    </row>
    <row r="68" spans="1:9" x14ac:dyDescent="0.35">
      <c r="I68" s="28"/>
    </row>
    <row r="69" spans="1:9" ht="15.5" x14ac:dyDescent="0.35">
      <c r="B69" s="2" t="s">
        <v>26</v>
      </c>
      <c r="C69" s="2" t="s">
        <v>27</v>
      </c>
      <c r="E69" s="1">
        <v>2026</v>
      </c>
      <c r="I69" s="28"/>
    </row>
    <row r="70" spans="1:9" x14ac:dyDescent="0.35">
      <c r="I70" s="28"/>
    </row>
    <row r="71" spans="1:9" x14ac:dyDescent="0.35">
      <c r="B71" t="s">
        <v>28</v>
      </c>
      <c r="E71" s="2">
        <v>900</v>
      </c>
      <c r="F71" s="2" t="s">
        <v>29</v>
      </c>
      <c r="G71">
        <v>900</v>
      </c>
      <c r="I71" s="28"/>
    </row>
    <row r="72" spans="1:9" x14ac:dyDescent="0.35">
      <c r="B72" s="4"/>
      <c r="C72" s="4"/>
      <c r="D72" s="5" t="s">
        <v>29</v>
      </c>
      <c r="E72" s="5" t="s">
        <v>32</v>
      </c>
      <c r="F72" s="5" t="s">
        <v>33</v>
      </c>
      <c r="I72" s="28"/>
    </row>
    <row r="73" spans="1:9" x14ac:dyDescent="0.35">
      <c r="B73" s="4" t="s">
        <v>30</v>
      </c>
      <c r="C73" s="4"/>
      <c r="D73" s="4">
        <v>430</v>
      </c>
      <c r="E73" s="4">
        <v>1270.0999999999999</v>
      </c>
      <c r="F73" s="4">
        <f>D73*E73</f>
        <v>546143</v>
      </c>
      <c r="I73" s="28"/>
    </row>
    <row r="74" spans="1:9" x14ac:dyDescent="0.35">
      <c r="B74" s="4"/>
      <c r="C74" s="4"/>
      <c r="D74" s="4"/>
      <c r="E74" s="4"/>
      <c r="F74" s="4"/>
      <c r="I74" s="28"/>
    </row>
    <row r="75" spans="1:9" x14ac:dyDescent="0.35">
      <c r="B75" s="4" t="s">
        <v>31</v>
      </c>
      <c r="C75" s="4"/>
      <c r="D75" s="4">
        <v>470</v>
      </c>
      <c r="E75" s="4">
        <v>1270.0999999999999</v>
      </c>
      <c r="F75" s="4">
        <f>D75*E75</f>
        <v>596947</v>
      </c>
      <c r="I75" s="28"/>
    </row>
    <row r="76" spans="1:9" x14ac:dyDescent="0.35">
      <c r="B76" s="4"/>
      <c r="C76" s="4"/>
      <c r="D76" s="4"/>
      <c r="E76" s="4"/>
      <c r="F76" s="4"/>
      <c r="I76" s="28"/>
    </row>
    <row r="77" spans="1:9" x14ac:dyDescent="0.35">
      <c r="B77" s="4"/>
      <c r="C77" s="4"/>
      <c r="D77" s="4">
        <f>D73+D75</f>
        <v>900</v>
      </c>
      <c r="E77" s="4"/>
      <c r="F77" s="4">
        <f>F73+F75</f>
        <v>1143090</v>
      </c>
      <c r="I77" s="28"/>
    </row>
    <row r="78" spans="1:9" x14ac:dyDescent="0.35">
      <c r="I78" s="28"/>
    </row>
    <row r="79" spans="1:9" ht="15.5" x14ac:dyDescent="0.35">
      <c r="B79" t="s">
        <v>56</v>
      </c>
      <c r="F79" s="19">
        <v>1150000</v>
      </c>
      <c r="I79" s="28"/>
    </row>
    <row r="80" spans="1:9" ht="15" thickBot="1" x14ac:dyDescent="0.4">
      <c r="A80" s="17"/>
      <c r="B80" s="17"/>
      <c r="C80" s="17"/>
      <c r="D80" s="17"/>
      <c r="E80" s="17"/>
      <c r="F80" s="18"/>
      <c r="G80" s="17"/>
      <c r="H80" s="17"/>
      <c r="I80" s="29"/>
    </row>
    <row r="81" spans="1:9" x14ac:dyDescent="0.35">
      <c r="I81" s="28"/>
    </row>
    <row r="82" spans="1:9" x14ac:dyDescent="0.35">
      <c r="B82" s="2" t="s">
        <v>52</v>
      </c>
      <c r="C82" s="2" t="s">
        <v>53</v>
      </c>
      <c r="I82" s="28"/>
    </row>
    <row r="83" spans="1:9" x14ac:dyDescent="0.35">
      <c r="I83" s="28"/>
    </row>
    <row r="84" spans="1:9" x14ac:dyDescent="0.35">
      <c r="B84" t="s">
        <v>187</v>
      </c>
      <c r="H84" s="34">
        <f>G87+G86+H85</f>
        <v>389100</v>
      </c>
      <c r="I84" s="28"/>
    </row>
    <row r="85" spans="1:9" x14ac:dyDescent="0.35">
      <c r="B85" t="s">
        <v>163</v>
      </c>
      <c r="H85" s="35">
        <v>47500</v>
      </c>
      <c r="I85" s="28"/>
    </row>
    <row r="86" spans="1:9" x14ac:dyDescent="0.35">
      <c r="B86" t="s">
        <v>183</v>
      </c>
      <c r="G86">
        <v>60000</v>
      </c>
      <c r="H86" s="35"/>
      <c r="I86" s="28"/>
    </row>
    <row r="87" spans="1:9" ht="15" thickBot="1" x14ac:dyDescent="0.4">
      <c r="A87" s="17"/>
      <c r="B87" s="17" t="s">
        <v>184</v>
      </c>
      <c r="C87" s="17"/>
      <c r="D87" s="17"/>
      <c r="E87" s="17"/>
      <c r="F87" s="17"/>
      <c r="G87" s="17">
        <v>281600</v>
      </c>
      <c r="H87" s="17" t="s">
        <v>174</v>
      </c>
      <c r="I87" s="29"/>
    </row>
    <row r="88" spans="1:9" x14ac:dyDescent="0.35">
      <c r="B88" s="2" t="s">
        <v>47</v>
      </c>
      <c r="C88" s="2" t="s">
        <v>48</v>
      </c>
      <c r="I88" s="28"/>
    </row>
    <row r="89" spans="1:9" x14ac:dyDescent="0.35">
      <c r="B89" t="s">
        <v>167</v>
      </c>
      <c r="I89" s="28"/>
    </row>
    <row r="90" spans="1:9" x14ac:dyDescent="0.35">
      <c r="B90" t="s">
        <v>66</v>
      </c>
      <c r="I90" s="28"/>
    </row>
    <row r="91" spans="1:9" x14ac:dyDescent="0.35">
      <c r="I91" s="28"/>
    </row>
    <row r="92" spans="1:9" x14ac:dyDescent="0.35">
      <c r="B92" s="46" t="s">
        <v>34</v>
      </c>
      <c r="C92" s="45" t="s">
        <v>35</v>
      </c>
      <c r="D92" s="45"/>
      <c r="E92" s="45"/>
      <c r="F92" s="8" t="s">
        <v>36</v>
      </c>
      <c r="G92" s="8" t="s">
        <v>37</v>
      </c>
      <c r="H92" s="9"/>
      <c r="I92" s="28"/>
    </row>
    <row r="93" spans="1:9" x14ac:dyDescent="0.35">
      <c r="B93" s="46"/>
      <c r="C93" s="45"/>
      <c r="D93" s="45"/>
      <c r="E93" s="45"/>
      <c r="F93" s="8">
        <v>40000</v>
      </c>
      <c r="G93" s="8">
        <v>5</v>
      </c>
      <c r="H93" s="11">
        <f t="shared" ref="H93:H102" si="0">F93*G93</f>
        <v>200000</v>
      </c>
      <c r="I93" s="28"/>
    </row>
    <row r="94" spans="1:9" x14ac:dyDescent="0.35">
      <c r="B94" s="46"/>
      <c r="C94" s="45"/>
      <c r="D94" s="45"/>
      <c r="E94" s="45"/>
      <c r="F94" s="43">
        <v>44000</v>
      </c>
      <c r="G94" s="10">
        <v>7</v>
      </c>
      <c r="H94" s="11">
        <f t="shared" si="0"/>
        <v>308000</v>
      </c>
      <c r="I94" s="28"/>
    </row>
    <row r="95" spans="1:9" ht="20" customHeight="1" x14ac:dyDescent="0.35">
      <c r="B95" s="39" t="s">
        <v>178</v>
      </c>
      <c r="C95" s="45" t="s">
        <v>38</v>
      </c>
      <c r="D95" s="45"/>
      <c r="E95" s="45"/>
      <c r="F95" s="8">
        <v>33000</v>
      </c>
      <c r="G95" s="10">
        <v>5</v>
      </c>
      <c r="H95" s="11">
        <f t="shared" si="0"/>
        <v>165000</v>
      </c>
      <c r="I95" s="28"/>
    </row>
    <row r="96" spans="1:9" ht="19.5" customHeight="1" x14ac:dyDescent="0.35">
      <c r="B96" s="12"/>
      <c r="C96" s="45" t="s">
        <v>38</v>
      </c>
      <c r="D96" s="45"/>
      <c r="E96" s="45"/>
      <c r="F96" s="43">
        <v>36300</v>
      </c>
      <c r="G96" s="10">
        <v>7</v>
      </c>
      <c r="H96" s="11">
        <f t="shared" si="0"/>
        <v>254100</v>
      </c>
      <c r="I96" s="28"/>
    </row>
    <row r="97" spans="1:9" ht="16.5" customHeight="1" x14ac:dyDescent="0.35">
      <c r="B97" s="41" t="s">
        <v>185</v>
      </c>
      <c r="C97" s="45" t="s">
        <v>39</v>
      </c>
      <c r="D97" s="45"/>
      <c r="E97" s="45"/>
      <c r="F97" s="8">
        <v>16500</v>
      </c>
      <c r="G97" s="10">
        <v>5</v>
      </c>
      <c r="H97" s="11">
        <f t="shared" si="0"/>
        <v>82500</v>
      </c>
      <c r="I97" s="28"/>
    </row>
    <row r="98" spans="1:9" x14ac:dyDescent="0.35">
      <c r="B98" s="12"/>
      <c r="C98" s="45" t="s">
        <v>39</v>
      </c>
      <c r="D98" s="45"/>
      <c r="E98" s="45"/>
      <c r="F98" s="43">
        <v>18150</v>
      </c>
      <c r="G98" s="10">
        <v>7</v>
      </c>
      <c r="H98" s="11">
        <f t="shared" si="0"/>
        <v>127050</v>
      </c>
      <c r="I98" s="28"/>
    </row>
    <row r="99" spans="1:9" ht="20.5" customHeight="1" x14ac:dyDescent="0.35">
      <c r="B99" s="41" t="s">
        <v>186</v>
      </c>
      <c r="C99" s="45" t="s">
        <v>40</v>
      </c>
      <c r="D99" s="45"/>
      <c r="E99" s="45"/>
      <c r="F99" s="8">
        <v>16500</v>
      </c>
      <c r="G99" s="10">
        <v>1</v>
      </c>
      <c r="H99" s="11">
        <f t="shared" si="0"/>
        <v>16500</v>
      </c>
      <c r="I99" s="28"/>
    </row>
    <row r="100" spans="1:9" ht="20.5" customHeight="1" x14ac:dyDescent="0.35">
      <c r="B100" s="12"/>
      <c r="C100" s="45" t="s">
        <v>40</v>
      </c>
      <c r="D100" s="45"/>
      <c r="E100" s="45"/>
      <c r="F100" s="43">
        <v>18150</v>
      </c>
      <c r="G100" s="10">
        <v>5</v>
      </c>
      <c r="H100" s="11">
        <f t="shared" si="0"/>
        <v>90750</v>
      </c>
      <c r="I100" s="28"/>
    </row>
    <row r="101" spans="1:9" x14ac:dyDescent="0.35">
      <c r="B101" s="12" t="s">
        <v>41</v>
      </c>
      <c r="C101" s="45" t="s">
        <v>42</v>
      </c>
      <c r="D101" s="45"/>
      <c r="E101" s="45"/>
      <c r="F101" s="8">
        <v>18000</v>
      </c>
      <c r="G101" s="10">
        <v>5</v>
      </c>
      <c r="H101" s="11">
        <f t="shared" si="0"/>
        <v>90000</v>
      </c>
      <c r="I101" s="28"/>
    </row>
    <row r="102" spans="1:9" x14ac:dyDescent="0.35">
      <c r="B102" s="12"/>
      <c r="C102" s="45" t="s">
        <v>42</v>
      </c>
      <c r="D102" s="45"/>
      <c r="E102" s="45"/>
      <c r="F102" s="43">
        <v>18965</v>
      </c>
      <c r="G102" s="10">
        <v>7</v>
      </c>
      <c r="H102" s="11">
        <f t="shared" si="0"/>
        <v>132755</v>
      </c>
      <c r="I102" s="28"/>
    </row>
    <row r="103" spans="1:9" x14ac:dyDescent="0.35">
      <c r="B103" s="47" t="s">
        <v>43</v>
      </c>
      <c r="C103" s="48"/>
      <c r="D103" s="48"/>
      <c r="E103" s="48"/>
      <c r="F103" s="48"/>
      <c r="G103" s="49"/>
      <c r="H103" s="13">
        <f>SUM(H93:H102)</f>
        <v>1466655</v>
      </c>
      <c r="I103" s="28"/>
    </row>
    <row r="104" spans="1:9" x14ac:dyDescent="0.35">
      <c r="B104" s="14" t="s">
        <v>44</v>
      </c>
      <c r="C104" s="50" t="s">
        <v>45</v>
      </c>
      <c r="D104" s="51"/>
      <c r="E104" s="52"/>
      <c r="F104" s="53"/>
      <c r="G104" s="49"/>
      <c r="H104" s="13">
        <f>H103*30.2%</f>
        <v>442929.81</v>
      </c>
      <c r="I104" s="28"/>
    </row>
    <row r="105" spans="1:9" ht="15" thickBot="1" x14ac:dyDescent="0.4">
      <c r="B105" s="15"/>
      <c r="C105" s="54" t="s">
        <v>46</v>
      </c>
      <c r="D105" s="55"/>
      <c r="E105" s="55"/>
      <c r="F105" s="55"/>
      <c r="G105" s="56"/>
      <c r="H105" s="16">
        <f>H103+H104</f>
        <v>1909584.81</v>
      </c>
      <c r="I105" s="28"/>
    </row>
    <row r="106" spans="1:9" ht="15" thickBot="1" x14ac:dyDescent="0.4">
      <c r="A106" s="17"/>
      <c r="B106" s="17"/>
      <c r="C106" s="17"/>
      <c r="D106" s="17"/>
      <c r="E106" s="17"/>
      <c r="F106" s="17"/>
      <c r="G106" s="17"/>
      <c r="H106" s="17"/>
      <c r="I106" s="29"/>
    </row>
    <row r="107" spans="1:9" x14ac:dyDescent="0.35">
      <c r="I107" s="28"/>
    </row>
    <row r="108" spans="1:9" x14ac:dyDescent="0.35">
      <c r="B108" s="2" t="s">
        <v>49</v>
      </c>
      <c r="C108" s="2" t="s">
        <v>67</v>
      </c>
      <c r="I108" s="28"/>
    </row>
    <row r="109" spans="1:9" x14ac:dyDescent="0.35">
      <c r="I109" s="28"/>
    </row>
    <row r="110" spans="1:9" x14ac:dyDescent="0.35">
      <c r="B110" t="s">
        <v>50</v>
      </c>
      <c r="E110" s="22">
        <v>77145</v>
      </c>
      <c r="F110" t="s">
        <v>64</v>
      </c>
      <c r="I110" s="28"/>
    </row>
    <row r="111" spans="1:9" x14ac:dyDescent="0.35">
      <c r="B111" t="s">
        <v>68</v>
      </c>
      <c r="I111" s="28"/>
    </row>
    <row r="112" spans="1:9" x14ac:dyDescent="0.35">
      <c r="B112" t="s">
        <v>96</v>
      </c>
      <c r="E112" s="2" t="s">
        <v>99</v>
      </c>
      <c r="I112" s="28"/>
    </row>
    <row r="113" spans="1:9" x14ac:dyDescent="0.35">
      <c r="B113" t="s">
        <v>97</v>
      </c>
      <c r="E113" t="s">
        <v>100</v>
      </c>
      <c r="I113" s="28"/>
    </row>
    <row r="114" spans="1:9" ht="15" thickBot="1" x14ac:dyDescent="0.4">
      <c r="A114" s="17"/>
      <c r="B114" s="17"/>
      <c r="C114" s="17"/>
      <c r="D114" s="17"/>
      <c r="E114" s="17"/>
      <c r="F114" s="17"/>
      <c r="G114" s="17"/>
      <c r="H114" s="17"/>
      <c r="I114" s="29"/>
    </row>
    <row r="115" spans="1:9" x14ac:dyDescent="0.35">
      <c r="I115" s="28"/>
    </row>
    <row r="116" spans="1:9" x14ac:dyDescent="0.35">
      <c r="B116" s="2" t="s">
        <v>54</v>
      </c>
      <c r="C116" s="2" t="s">
        <v>98</v>
      </c>
      <c r="I116" s="28"/>
    </row>
    <row r="117" spans="1:9" x14ac:dyDescent="0.35">
      <c r="B117" s="2" t="s">
        <v>57</v>
      </c>
      <c r="C117" s="2" t="s">
        <v>58</v>
      </c>
      <c r="I117" s="28"/>
    </row>
    <row r="118" spans="1:9" x14ac:dyDescent="0.35">
      <c r="B118" s="2" t="s">
        <v>63</v>
      </c>
      <c r="C118" s="2">
        <v>270000</v>
      </c>
      <c r="D118" s="2" t="s">
        <v>64</v>
      </c>
      <c r="I118" s="28">
        <v>270000</v>
      </c>
    </row>
    <row r="119" spans="1:9" x14ac:dyDescent="0.35">
      <c r="B119" s="2" t="s">
        <v>161</v>
      </c>
      <c r="I119" s="28"/>
    </row>
    <row r="120" spans="1:9" x14ac:dyDescent="0.35">
      <c r="B120" s="2" t="s">
        <v>162</v>
      </c>
      <c r="D120">
        <v>1400</v>
      </c>
      <c r="E120">
        <v>190</v>
      </c>
      <c r="F120">
        <f>D120*E120</f>
        <v>266000</v>
      </c>
      <c r="I120" s="28"/>
    </row>
    <row r="121" spans="1:9" x14ac:dyDescent="0.35">
      <c r="B121" s="2"/>
      <c r="I121" s="28"/>
    </row>
    <row r="122" spans="1:9" x14ac:dyDescent="0.35">
      <c r="B122" s="2" t="s">
        <v>126</v>
      </c>
      <c r="C122" s="2" t="s">
        <v>128</v>
      </c>
      <c r="E122" s="2" t="s">
        <v>153</v>
      </c>
      <c r="I122" s="28">
        <v>25000</v>
      </c>
    </row>
    <row r="123" spans="1:9" x14ac:dyDescent="0.35">
      <c r="B123" s="27" t="s">
        <v>129</v>
      </c>
      <c r="I123" s="28"/>
    </row>
    <row r="124" spans="1:9" x14ac:dyDescent="0.35">
      <c r="B124" s="2" t="s">
        <v>127</v>
      </c>
      <c r="C124" s="2" t="s">
        <v>131</v>
      </c>
      <c r="I124" s="28"/>
    </row>
    <row r="125" spans="1:9" x14ac:dyDescent="0.35">
      <c r="B125" s="2" t="s">
        <v>138</v>
      </c>
      <c r="F125" s="36" t="s">
        <v>130</v>
      </c>
      <c r="I125" s="28">
        <v>40000</v>
      </c>
    </row>
    <row r="126" spans="1:9" x14ac:dyDescent="0.35">
      <c r="B126" s="2" t="s">
        <v>90</v>
      </c>
      <c r="C126" s="2" t="s">
        <v>91</v>
      </c>
      <c r="I126" s="28"/>
    </row>
    <row r="127" spans="1:9" x14ac:dyDescent="0.35">
      <c r="B127" s="21" t="s">
        <v>93</v>
      </c>
      <c r="E127" t="s">
        <v>92</v>
      </c>
      <c r="G127">
        <v>27600</v>
      </c>
      <c r="I127" s="28"/>
    </row>
    <row r="128" spans="1:9" x14ac:dyDescent="0.35">
      <c r="B128" s="2"/>
      <c r="C128" t="s">
        <v>94</v>
      </c>
      <c r="E128" t="s">
        <v>95</v>
      </c>
      <c r="G128">
        <v>1200</v>
      </c>
      <c r="I128" s="28"/>
    </row>
    <row r="129" spans="2:9" x14ac:dyDescent="0.35">
      <c r="B129" s="2" t="s">
        <v>154</v>
      </c>
      <c r="I129" s="28">
        <v>30000</v>
      </c>
    </row>
    <row r="130" spans="2:9" x14ac:dyDescent="0.35">
      <c r="B130" s="2" t="s">
        <v>132</v>
      </c>
      <c r="C130" s="2" t="s">
        <v>133</v>
      </c>
      <c r="I130" s="28"/>
    </row>
    <row r="131" spans="2:9" x14ac:dyDescent="0.35">
      <c r="B131" s="32" t="s">
        <v>155</v>
      </c>
      <c r="I131" s="28"/>
    </row>
    <row r="132" spans="2:9" x14ac:dyDescent="0.35">
      <c r="B132" s="2" t="s">
        <v>179</v>
      </c>
      <c r="I132" s="28">
        <v>10000</v>
      </c>
    </row>
    <row r="133" spans="2:9" x14ac:dyDescent="0.35">
      <c r="B133" s="2" t="s">
        <v>73</v>
      </c>
      <c r="C133" s="2" t="s">
        <v>74</v>
      </c>
      <c r="I133" s="28"/>
    </row>
    <row r="134" spans="2:9" x14ac:dyDescent="0.35">
      <c r="C134" t="s">
        <v>125</v>
      </c>
      <c r="I134" s="28"/>
    </row>
    <row r="135" spans="2:9" x14ac:dyDescent="0.35">
      <c r="B135" s="2" t="s">
        <v>63</v>
      </c>
      <c r="C135" s="2">
        <v>93000</v>
      </c>
      <c r="D135" s="2" t="s">
        <v>64</v>
      </c>
      <c r="I135" s="28">
        <v>93000</v>
      </c>
    </row>
    <row r="136" spans="2:9" x14ac:dyDescent="0.35">
      <c r="B136" t="s">
        <v>75</v>
      </c>
      <c r="I136" s="28"/>
    </row>
    <row r="137" spans="2:9" x14ac:dyDescent="0.35">
      <c r="B137" s="2" t="s">
        <v>135</v>
      </c>
      <c r="C137" t="s">
        <v>139</v>
      </c>
      <c r="I137" s="28"/>
    </row>
    <row r="138" spans="2:9" x14ac:dyDescent="0.35">
      <c r="C138" t="s">
        <v>160</v>
      </c>
      <c r="I138" s="28">
        <v>7000</v>
      </c>
    </row>
    <row r="139" spans="2:9" x14ac:dyDescent="0.35">
      <c r="B139" s="2" t="s">
        <v>134</v>
      </c>
      <c r="C139" t="s">
        <v>140</v>
      </c>
      <c r="I139" s="28"/>
    </row>
    <row r="140" spans="2:9" x14ac:dyDescent="0.35">
      <c r="C140" t="s">
        <v>175</v>
      </c>
      <c r="I140" s="28">
        <v>20000</v>
      </c>
    </row>
    <row r="141" spans="2:9" x14ac:dyDescent="0.35">
      <c r="B141" s="2" t="s">
        <v>136</v>
      </c>
      <c r="C141" t="s">
        <v>141</v>
      </c>
      <c r="I141" s="28"/>
    </row>
    <row r="142" spans="2:9" x14ac:dyDescent="0.35">
      <c r="C142" t="s">
        <v>182</v>
      </c>
      <c r="I142" s="28">
        <v>38000</v>
      </c>
    </row>
    <row r="143" spans="2:9" x14ac:dyDescent="0.35">
      <c r="B143" s="2" t="s">
        <v>76</v>
      </c>
      <c r="C143" s="2" t="s">
        <v>77</v>
      </c>
      <c r="D143" s="2"/>
      <c r="E143" s="2"/>
      <c r="I143" s="28"/>
    </row>
    <row r="144" spans="2:9" x14ac:dyDescent="0.35">
      <c r="B144" t="s">
        <v>63</v>
      </c>
      <c r="C144" s="2">
        <v>133656</v>
      </c>
      <c r="D144" t="s">
        <v>64</v>
      </c>
      <c r="E144" t="s">
        <v>156</v>
      </c>
      <c r="I144" s="28">
        <v>133656</v>
      </c>
    </row>
    <row r="145" spans="1:9" x14ac:dyDescent="0.35">
      <c r="B145" s="2" t="s">
        <v>121</v>
      </c>
      <c r="C145" s="2" t="s">
        <v>137</v>
      </c>
      <c r="I145" s="28"/>
    </row>
    <row r="146" spans="1:9" x14ac:dyDescent="0.35">
      <c r="B146" t="s">
        <v>63</v>
      </c>
      <c r="C146" s="2">
        <v>15000</v>
      </c>
      <c r="D146" t="s">
        <v>64</v>
      </c>
      <c r="I146" s="28">
        <v>15000</v>
      </c>
    </row>
    <row r="147" spans="1:9" x14ac:dyDescent="0.35">
      <c r="B147" s="2" t="s">
        <v>157</v>
      </c>
      <c r="C147" s="2" t="s">
        <v>158</v>
      </c>
      <c r="F147" s="2">
        <v>30000</v>
      </c>
      <c r="G147" t="s">
        <v>64</v>
      </c>
      <c r="I147" s="28">
        <v>30000</v>
      </c>
    </row>
    <row r="148" spans="1:9" x14ac:dyDescent="0.35">
      <c r="B148" s="2" t="s">
        <v>164</v>
      </c>
      <c r="C148" s="2" t="s">
        <v>165</v>
      </c>
      <c r="F148" s="2"/>
      <c r="I148" s="57">
        <v>105000</v>
      </c>
    </row>
    <row r="149" spans="1:9" x14ac:dyDescent="0.35">
      <c r="B149" s="58" t="s">
        <v>189</v>
      </c>
      <c r="C149" s="2"/>
      <c r="F149" s="2"/>
      <c r="I149" s="57"/>
    </row>
    <row r="150" spans="1:9" x14ac:dyDescent="0.35">
      <c r="B150" s="58" t="s">
        <v>190</v>
      </c>
      <c r="C150" s="2"/>
      <c r="F150" s="2"/>
      <c r="I150" s="28"/>
    </row>
    <row r="151" spans="1:9" x14ac:dyDescent="0.35">
      <c r="B151" t="s">
        <v>159</v>
      </c>
      <c r="C151" s="2"/>
      <c r="H151" s="2">
        <f>I151</f>
        <v>816656</v>
      </c>
      <c r="I151" s="28">
        <f>SUM(I118:I148)</f>
        <v>816656</v>
      </c>
    </row>
    <row r="152" spans="1:9" ht="15" thickBot="1" x14ac:dyDescent="0.4">
      <c r="A152" s="17"/>
      <c r="B152" s="17"/>
      <c r="C152" s="17"/>
      <c r="D152" s="17"/>
      <c r="E152" s="17"/>
      <c r="F152" s="17"/>
      <c r="G152" s="17"/>
      <c r="H152" s="17"/>
      <c r="I152" s="29"/>
    </row>
    <row r="153" spans="1:9" x14ac:dyDescent="0.35">
      <c r="B153" s="2" t="s">
        <v>69</v>
      </c>
      <c r="C153" s="2" t="s">
        <v>70</v>
      </c>
      <c r="I153" s="28"/>
    </row>
    <row r="154" spans="1:9" x14ac:dyDescent="0.35">
      <c r="B154" s="2" t="s">
        <v>101</v>
      </c>
      <c r="C154" s="2"/>
      <c r="H154" s="2">
        <v>100000</v>
      </c>
      <c r="I154" s="28"/>
    </row>
    <row r="155" spans="1:9" x14ac:dyDescent="0.35">
      <c r="B155" t="s">
        <v>51</v>
      </c>
      <c r="I155" s="28"/>
    </row>
    <row r="156" spans="1:9" x14ac:dyDescent="0.35">
      <c r="B156" t="s">
        <v>65</v>
      </c>
      <c r="I156" s="28"/>
    </row>
    <row r="157" spans="1:9" ht="15" thickBot="1" x14ac:dyDescent="0.4">
      <c r="A157" s="17"/>
      <c r="B157" s="17"/>
      <c r="C157" s="17"/>
      <c r="D157" s="17"/>
      <c r="E157" s="17"/>
      <c r="F157" s="17"/>
      <c r="G157" s="17"/>
      <c r="H157" s="17"/>
      <c r="I157" s="29"/>
    </row>
    <row r="158" spans="1:9" x14ac:dyDescent="0.35">
      <c r="B158" s="2" t="s">
        <v>71</v>
      </c>
      <c r="D158" s="2" t="s">
        <v>72</v>
      </c>
      <c r="I158" s="28"/>
    </row>
    <row r="159" spans="1:9" x14ac:dyDescent="0.35">
      <c r="B159" s="2" t="s">
        <v>63</v>
      </c>
      <c r="C159" s="2"/>
      <c r="D159" s="2" t="s">
        <v>64</v>
      </c>
      <c r="F159" t="s">
        <v>176</v>
      </c>
      <c r="I159" s="28"/>
    </row>
    <row r="160" spans="1:9" ht="15" thickBot="1" x14ac:dyDescent="0.4">
      <c r="A160" s="17"/>
      <c r="B160" s="17"/>
      <c r="C160" s="17"/>
      <c r="D160" s="17"/>
      <c r="E160" s="17"/>
      <c r="F160" s="17" t="s">
        <v>177</v>
      </c>
      <c r="G160" s="44">
        <v>100000</v>
      </c>
      <c r="H160" s="17" t="s">
        <v>64</v>
      </c>
      <c r="I160" s="29"/>
    </row>
    <row r="161" spans="1:9" x14ac:dyDescent="0.35">
      <c r="A161" s="23"/>
      <c r="B161" s="23"/>
      <c r="C161" s="23"/>
      <c r="D161" s="23"/>
      <c r="E161" s="23"/>
      <c r="F161" s="23"/>
      <c r="G161" s="23"/>
      <c r="H161" s="23"/>
      <c r="I161" s="23"/>
    </row>
    <row r="162" spans="1:9" ht="15.5" x14ac:dyDescent="0.35">
      <c r="B162" s="1" t="s">
        <v>143</v>
      </c>
      <c r="E162" s="30"/>
      <c r="F162" s="30">
        <f>H38+H53+H64+F79+H84+H105+E110+H151+H154+C159</f>
        <v>5332485.8100000005</v>
      </c>
    </row>
    <row r="163" spans="1:9" x14ac:dyDescent="0.35">
      <c r="D163">
        <v>2806.88</v>
      </c>
      <c r="F163" s="40">
        <f>F162/D163</f>
        <v>1899.7911595793196</v>
      </c>
    </row>
    <row r="164" spans="1:9" x14ac:dyDescent="0.35">
      <c r="B164" t="s">
        <v>122</v>
      </c>
      <c r="H164" t="s">
        <v>123</v>
      </c>
    </row>
  </sheetData>
  <mergeCells count="14">
    <mergeCell ref="C102:E102"/>
    <mergeCell ref="B103:G103"/>
    <mergeCell ref="C104:E104"/>
    <mergeCell ref="F104:G104"/>
    <mergeCell ref="C105:G105"/>
    <mergeCell ref="C101:E101"/>
    <mergeCell ref="B92:B94"/>
    <mergeCell ref="C92:E94"/>
    <mergeCell ref="C96:E96"/>
    <mergeCell ref="C98:E98"/>
    <mergeCell ref="C100:E100"/>
    <mergeCell ref="C95:E95"/>
    <mergeCell ref="C97:E97"/>
    <mergeCell ref="C99:E99"/>
  </mergeCells>
  <pageMargins left="0.70866141732283472" right="0.70866141732283472" top="0" bottom="0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D14" sqref="D14"/>
    </sheetView>
  </sheetViews>
  <sheetFormatPr defaultRowHeight="14.5" x14ac:dyDescent="0.35"/>
  <sheetData>
    <row r="3" spans="2:3" x14ac:dyDescent="0.35">
      <c r="B3" s="2"/>
      <c r="C3" s="2"/>
    </row>
    <row r="4" spans="2:3" x14ac:dyDescent="0.35">
      <c r="C4" s="2"/>
    </row>
    <row r="5" spans="2:3" x14ac:dyDescent="0.35">
      <c r="B5" s="2"/>
      <c r="C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Членские</vt:lpstr>
      <vt:lpstr>Целевые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2026-06-19T17:50:45Z</dcterms:modified>
</cp:coreProperties>
</file>