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20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3" i="1" l="1"/>
  <c r="B67" i="1" l="1"/>
  <c r="H64" i="1"/>
  <c r="H67" i="1" s="1"/>
  <c r="N61" i="1"/>
  <c r="M61" i="1"/>
  <c r="L61" i="1"/>
  <c r="K61" i="1"/>
  <c r="J61" i="1"/>
  <c r="G61" i="1"/>
  <c r="E61" i="1"/>
  <c r="H58" i="1"/>
  <c r="H57" i="1"/>
  <c r="H50" i="1"/>
  <c r="H48" i="1"/>
  <c r="H46" i="1"/>
  <c r="H41" i="1"/>
  <c r="H40" i="1"/>
  <c r="H39" i="1"/>
  <c r="H31" i="1"/>
  <c r="H28" i="1"/>
  <c r="H23" i="1"/>
  <c r="I22" i="1"/>
  <c r="I61" i="1" s="1"/>
  <c r="H22" i="1"/>
  <c r="H20" i="1"/>
  <c r="H61" i="1" s="1"/>
  <c r="N10" i="1"/>
  <c r="M10" i="1"/>
  <c r="L10" i="1"/>
  <c r="K10" i="1"/>
  <c r="J10" i="1"/>
  <c r="I10" i="1"/>
  <c r="H10" i="1"/>
  <c r="G10" i="1"/>
  <c r="F10" i="1"/>
  <c r="E10" i="1"/>
  <c r="D10" i="1"/>
  <c r="C11" i="1" s="1"/>
  <c r="H68" i="1" s="1"/>
  <c r="C10" i="1"/>
  <c r="B6" i="1"/>
  <c r="C61" i="1" l="1"/>
  <c r="C66" i="1" s="1"/>
  <c r="E67" i="1" s="1"/>
</calcChain>
</file>

<file path=xl/comments1.xml><?xml version="1.0" encoding="utf-8"?>
<comments xmlns="http://schemas.openxmlformats.org/spreadsheetml/2006/main">
  <authors>
    <author>Автор</author>
  </authors>
  <commentList>
    <comment ref="H2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минус стр.взносы ГПХ</t>
        </r>
      </text>
    </comment>
    <comment ref="H23" authorId="0" shapeId="0">
      <text>
        <r>
          <rPr>
            <b/>
            <sz val="9"/>
            <color indexed="81"/>
            <rFont val="Tahoma"/>
            <family val="2"/>
            <charset val="204"/>
          </rPr>
          <t>User: минус НДФЛ ГПХ</t>
        </r>
      </text>
    </comment>
    <comment ref="H2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михайлова -27000</t>
        </r>
      </text>
    </comment>
    <comment ref="H3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86.02 43386,53 исп матер прошлого года
</t>
        </r>
      </text>
    </comment>
    <comment ref="H3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минус щебень 18500 2024г
аванс МИХ 23000 2024Г+1ГПХ
</t>
        </r>
      </text>
    </comment>
    <comment ref="H37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  <comment ref="H3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160261,45 минус труба и + 3ГПХ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минус бумага 331р</t>
        </r>
      </text>
    </comment>
    <comment ref="H4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ограждение+3
ГПХ</t>
        </r>
      </text>
    </comment>
    <comment ref="H4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минус руберойд</t>
        </r>
      </text>
    </comment>
    <comment ref="H5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вес-летнее содерж+4 гпх</t>
        </r>
      </text>
    </comment>
    <comment ref="H5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видеонабл+1ГПХ</t>
        </r>
      </text>
    </comment>
  </commentList>
</comments>
</file>

<file path=xl/sharedStrings.xml><?xml version="1.0" encoding="utf-8"?>
<sst xmlns="http://schemas.openxmlformats.org/spreadsheetml/2006/main" count="90" uniqueCount="87">
  <si>
    <t xml:space="preserve">Приход и расход денежных средств в 2025 году </t>
  </si>
  <si>
    <t>Остаток по сч.51</t>
  </si>
  <si>
    <t>Общая сумма поступлений по членским взносам</t>
  </si>
  <si>
    <t>Остаток по сч.71,01</t>
  </si>
  <si>
    <t>электричество начисление до 12.2020</t>
  </si>
  <si>
    <t>элек-во не собств. И объекты СНТ</t>
  </si>
  <si>
    <t>взносы 2016 и ранее</t>
  </si>
  <si>
    <t>членские взносы 2026</t>
  </si>
  <si>
    <t>членские взносы 2025</t>
  </si>
  <si>
    <t>членские взносы 2024</t>
  </si>
  <si>
    <t>членские взносы 2023</t>
  </si>
  <si>
    <t>членские взносы 2022</t>
  </si>
  <si>
    <t>членские взносы 2021</t>
  </si>
  <si>
    <t>членские взносы 2017-2020</t>
  </si>
  <si>
    <t>целевые взносы</t>
  </si>
  <si>
    <t>остаток на 01.01.25</t>
  </si>
  <si>
    <t>Приход</t>
  </si>
  <si>
    <t>76.09.2</t>
  </si>
  <si>
    <t>76.09.7</t>
  </si>
  <si>
    <t>76.09.1</t>
  </si>
  <si>
    <t>76.09.5.  2026</t>
  </si>
  <si>
    <t>76.09.5.  2025</t>
  </si>
  <si>
    <t>76.09.5.  2024</t>
  </si>
  <si>
    <t>76.09.5. 2023</t>
  </si>
  <si>
    <t>76.09.5 2022</t>
  </si>
  <si>
    <t>76.09.5 2021</t>
  </si>
  <si>
    <t>76.09.5 (2017-2020)</t>
  </si>
  <si>
    <t>76.09.6</t>
  </si>
  <si>
    <t>За год</t>
  </si>
  <si>
    <t>счет 51</t>
  </si>
  <si>
    <t>Дт 71/76</t>
  </si>
  <si>
    <t>ВСЕГО ПРИХОД</t>
  </si>
  <si>
    <t>проверка</t>
  </si>
  <si>
    <t>Расход</t>
  </si>
  <si>
    <t>МОСЭНЕРГО</t>
  </si>
  <si>
    <t>объекты снт</t>
  </si>
  <si>
    <t>участок 30</t>
  </si>
  <si>
    <t>Расходы по смете</t>
  </si>
  <si>
    <t>в том числе:</t>
  </si>
  <si>
    <t>услуги банка</t>
  </si>
  <si>
    <t>госпошлина</t>
  </si>
  <si>
    <t>вод. налог</t>
  </si>
  <si>
    <t>штрафы\пени</t>
  </si>
  <si>
    <t>зарплата без ндфл</t>
  </si>
  <si>
    <t>социальн.взносы</t>
  </si>
  <si>
    <t>ндфл</t>
  </si>
  <si>
    <t>ЗМУ Улиц (51,60,71 сч)</t>
  </si>
  <si>
    <t>Материалы закупл.в 2025 на ост10</t>
  </si>
  <si>
    <t>разное (разовые усл.)</t>
  </si>
  <si>
    <t>вывоз мусора</t>
  </si>
  <si>
    <t>пожарная безоп-сть с уч.ГПХ</t>
  </si>
  <si>
    <t>э/э по водопроводу</t>
  </si>
  <si>
    <t>содерж.эл сетей</t>
  </si>
  <si>
    <t>содержание дорог и дренажа</t>
  </si>
  <si>
    <t>(в т.ч. асфальт.крошка)</t>
  </si>
  <si>
    <t>щебень бетон.ост-ки</t>
  </si>
  <si>
    <t>ремонт дороги (провала у пруда)</t>
  </si>
  <si>
    <t>интернет СНТ</t>
  </si>
  <si>
    <t>1С\ТКС</t>
  </si>
  <si>
    <t>анализы воды (ЗСО)</t>
  </si>
  <si>
    <t>очистка от веток террит.с учетом ГПХ</t>
  </si>
  <si>
    <t>канц.т.,содерж.оргтехн.,сайт</t>
  </si>
  <si>
    <t>содержание шлагбаумов,ворот</t>
  </si>
  <si>
    <t>диспетчеризация</t>
  </si>
  <si>
    <t>Электроэнергия</t>
  </si>
  <si>
    <t>шлагбаумов</t>
  </si>
  <si>
    <t>ворот</t>
  </si>
  <si>
    <t>ограждение</t>
  </si>
  <si>
    <t>светильники 40 шт.</t>
  </si>
  <si>
    <t>работы по содержанию хоздвора</t>
  </si>
  <si>
    <t>земельный налог</t>
  </si>
  <si>
    <t>окашивание и благоустр.террит-и с ГПХ</t>
  </si>
  <si>
    <t>схема снт для Кдучета (ИП Котов)</t>
  </si>
  <si>
    <t>детская площадка</t>
  </si>
  <si>
    <t>оборудование и инструмент</t>
  </si>
  <si>
    <t>ремонт и содержание водопровода(мат-лы)</t>
  </si>
  <si>
    <t>ГПХ по запуску водопров</t>
  </si>
  <si>
    <t>расх.материалы по э/э</t>
  </si>
  <si>
    <t>Видеонаблюдение +ГПХ</t>
  </si>
  <si>
    <t>ГПХ ремонт, установка бочки</t>
  </si>
  <si>
    <t>Целевые - замена бочки</t>
  </si>
  <si>
    <t>ВСЕГО расход</t>
  </si>
  <si>
    <t>Остатки по статьям</t>
  </si>
  <si>
    <t>расход по сч.51</t>
  </si>
  <si>
    <t>расход по сч.71</t>
  </si>
  <si>
    <t>Общий остаток</t>
  </si>
  <si>
    <t>должен быть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</si>
</sst>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"/>
  </numFmts>
  <fonts count="19" x14ac:knownFonts="1">
    <font>
      <sz val="11"/>
      <color theme="1"/>
      <name val="Calibri"/>
      <family val="2"/>
      <scheme val="minor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8"/>
      <color theme="1"/>
      <name val="Calibri"/>
      <family val="2"/>
      <scheme val="minor"/>
    </font>
    <font>
      <sz val="6"/>
      <name val="Arial"/>
      <family val="2"/>
      <charset val="204"/>
    </font>
    <font>
      <sz val="7"/>
      <name val="Arial"/>
      <family val="2"/>
      <charset val="204"/>
    </font>
    <font>
      <b/>
      <sz val="8"/>
      <name val="Arial"/>
      <family val="2"/>
      <charset val="204"/>
    </font>
    <font>
      <i/>
      <sz val="8"/>
      <name val="Arial"/>
      <family val="2"/>
      <charset val="204"/>
    </font>
    <font>
      <b/>
      <sz val="7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i/>
      <sz val="8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b/>
      <sz val="9"/>
      <color theme="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/>
    <xf numFmtId="164" fontId="2" fillId="0" borderId="0" xfId="0" applyNumberFormat="1" applyFont="1"/>
    <xf numFmtId="164" fontId="1" fillId="0" borderId="0" xfId="0" applyNumberFormat="1" applyFont="1"/>
    <xf numFmtId="0" fontId="3" fillId="0" borderId="0" xfId="0" applyFont="1"/>
    <xf numFmtId="164" fontId="4" fillId="0" borderId="0" xfId="0" applyNumberFormat="1" applyFont="1"/>
    <xf numFmtId="164" fontId="5" fillId="0" borderId="0" xfId="0" applyNumberFormat="1" applyFont="1"/>
    <xf numFmtId="164" fontId="1" fillId="0" borderId="1" xfId="0" applyNumberFormat="1" applyFont="1" applyFill="1" applyBorder="1"/>
    <xf numFmtId="164" fontId="1" fillId="0" borderId="0" xfId="0" applyNumberFormat="1" applyFont="1" applyFill="1" applyBorder="1"/>
    <xf numFmtId="164" fontId="1" fillId="0" borderId="0" xfId="0" applyNumberFormat="1" applyFont="1" applyBorder="1" applyAlignment="1"/>
    <xf numFmtId="0" fontId="6" fillId="0" borderId="2" xfId="0" applyFont="1" applyBorder="1"/>
    <xf numFmtId="164" fontId="6" fillId="0" borderId="3" xfId="0" applyNumberFormat="1" applyFont="1" applyBorder="1" applyAlignment="1">
      <alignment wrapText="1"/>
    </xf>
    <xf numFmtId="164" fontId="6" fillId="0" borderId="3" xfId="0" applyNumberFormat="1" applyFont="1" applyBorder="1"/>
    <xf numFmtId="164" fontId="1" fillId="0" borderId="3" xfId="0" applyNumberFormat="1" applyFont="1" applyBorder="1" applyAlignment="1">
      <alignment horizontal="center" wrapText="1"/>
    </xf>
    <xf numFmtId="164" fontId="6" fillId="0" borderId="3" xfId="0" applyNumberFormat="1" applyFont="1" applyBorder="1" applyAlignment="1">
      <alignment horizontal="center" wrapText="1"/>
    </xf>
    <xf numFmtId="164" fontId="6" fillId="0" borderId="4" xfId="0" applyNumberFormat="1" applyFont="1" applyBorder="1" applyAlignment="1">
      <alignment horizontal="center" wrapText="1"/>
    </xf>
    <xf numFmtId="0" fontId="1" fillId="0" borderId="5" xfId="0" applyFont="1" applyFill="1" applyBorder="1"/>
    <xf numFmtId="164" fontId="1" fillId="0" borderId="5" xfId="0" applyNumberFormat="1" applyFont="1" applyBorder="1" applyAlignment="1">
      <alignment wrapText="1"/>
    </xf>
    <xf numFmtId="164" fontId="6" fillId="0" borderId="5" xfId="0" applyNumberFormat="1" applyFont="1" applyBorder="1"/>
    <xf numFmtId="164" fontId="1" fillId="0" borderId="5" xfId="0" applyNumberFormat="1" applyFont="1" applyFill="1" applyBorder="1"/>
    <xf numFmtId="164" fontId="1" fillId="0" borderId="5" xfId="0" applyNumberFormat="1" applyFont="1" applyBorder="1" applyAlignment="1">
      <alignment horizontal="center" wrapText="1"/>
    </xf>
    <xf numFmtId="164" fontId="1" fillId="0" borderId="5" xfId="0" applyNumberFormat="1" applyFont="1" applyFill="1" applyBorder="1" applyAlignment="1">
      <alignment wrapText="1"/>
    </xf>
    <xf numFmtId="17" fontId="6" fillId="2" borderId="6" xfId="0" applyNumberFormat="1" applyFont="1" applyFill="1" applyBorder="1"/>
    <xf numFmtId="164" fontId="6" fillId="2" borderId="6" xfId="0" applyNumberFormat="1" applyFont="1" applyFill="1" applyBorder="1"/>
    <xf numFmtId="164" fontId="7" fillId="2" borderId="6" xfId="0" applyNumberFormat="1" applyFont="1" applyFill="1" applyBorder="1"/>
    <xf numFmtId="164" fontId="1" fillId="2" borderId="6" xfId="0" applyNumberFormat="1" applyFont="1" applyFill="1" applyBorder="1"/>
    <xf numFmtId="164" fontId="6" fillId="0" borderId="6" xfId="0" applyNumberFormat="1" applyFont="1" applyFill="1" applyBorder="1"/>
    <xf numFmtId="164" fontId="1" fillId="0" borderId="6" xfId="0" applyNumberFormat="1" applyFont="1" applyFill="1" applyBorder="1"/>
    <xf numFmtId="164" fontId="6" fillId="0" borderId="6" xfId="0" applyNumberFormat="1" applyFont="1" applyFill="1" applyBorder="1" applyAlignment="1">
      <alignment horizontal="left"/>
    </xf>
    <xf numFmtId="17" fontId="6" fillId="2" borderId="1" xfId="0" applyNumberFormat="1" applyFont="1" applyFill="1" applyBorder="1" applyAlignment="1">
      <alignment horizontal="left"/>
    </xf>
    <xf numFmtId="164" fontId="6" fillId="2" borderId="1" xfId="0" applyNumberFormat="1" applyFont="1" applyFill="1" applyBorder="1"/>
    <xf numFmtId="164" fontId="6" fillId="2" borderId="7" xfId="0" applyNumberFormat="1" applyFont="1" applyFill="1" applyBorder="1"/>
    <xf numFmtId="164" fontId="6" fillId="0" borderId="7" xfId="0" applyNumberFormat="1" applyFont="1" applyFill="1" applyBorder="1"/>
    <xf numFmtId="164" fontId="1" fillId="0" borderId="7" xfId="0" applyNumberFormat="1" applyFont="1" applyFill="1" applyBorder="1"/>
    <xf numFmtId="17" fontId="1" fillId="2" borderId="1" xfId="0" applyNumberFormat="1" applyFont="1" applyFill="1" applyBorder="1" applyAlignment="1">
      <alignment horizontal="right"/>
    </xf>
    <xf numFmtId="17" fontId="6" fillId="2" borderId="2" xfId="0" applyNumberFormat="1" applyFont="1" applyFill="1" applyBorder="1"/>
    <xf numFmtId="164" fontId="1" fillId="2" borderId="3" xfId="0" applyNumberFormat="1" applyFont="1" applyFill="1" applyBorder="1"/>
    <xf numFmtId="164" fontId="6" fillId="2" borderId="3" xfId="0" applyNumberFormat="1" applyFont="1" applyFill="1" applyBorder="1"/>
    <xf numFmtId="164" fontId="6" fillId="2" borderId="4" xfId="0" applyNumberFormat="1" applyFont="1" applyFill="1" applyBorder="1"/>
    <xf numFmtId="17" fontId="6" fillId="2" borderId="8" xfId="0" applyNumberFormat="1" applyFont="1" applyFill="1" applyBorder="1"/>
    <xf numFmtId="164" fontId="1" fillId="2" borderId="8" xfId="0" applyNumberFormat="1" applyFont="1" applyFill="1" applyBorder="1"/>
    <xf numFmtId="164" fontId="6" fillId="2" borderId="9" xfId="0" applyNumberFormat="1" applyFont="1" applyFill="1" applyBorder="1"/>
    <xf numFmtId="164" fontId="6" fillId="2" borderId="8" xfId="0" applyNumberFormat="1" applyFont="1" applyFill="1" applyBorder="1"/>
    <xf numFmtId="164" fontId="8" fillId="2" borderId="9" xfId="0" applyNumberFormat="1" applyFont="1" applyFill="1" applyBorder="1"/>
    <xf numFmtId="164" fontId="8" fillId="2" borderId="9" xfId="0" applyNumberFormat="1" applyFont="1" applyFill="1" applyBorder="1" applyAlignment="1">
      <alignment horizontal="center"/>
    </xf>
    <xf numFmtId="164" fontId="6" fillId="2" borderId="9" xfId="0" applyNumberFormat="1" applyFont="1" applyFill="1" applyBorder="1" applyAlignment="1">
      <alignment horizontal="center"/>
    </xf>
    <xf numFmtId="164" fontId="6" fillId="2" borderId="8" xfId="0" applyNumberFormat="1" applyFont="1" applyFill="1" applyBorder="1" applyAlignment="1">
      <alignment horizontal="center"/>
    </xf>
    <xf numFmtId="164" fontId="3" fillId="2" borderId="6" xfId="0" applyNumberFormat="1" applyFont="1" applyFill="1" applyBorder="1"/>
    <xf numFmtId="0" fontId="1" fillId="0" borderId="6" xfId="0" applyFont="1" applyFill="1" applyBorder="1"/>
    <xf numFmtId="164" fontId="1" fillId="0" borderId="6" xfId="0" applyNumberFormat="1" applyFont="1" applyBorder="1"/>
    <xf numFmtId="164" fontId="7" fillId="0" borderId="6" xfId="0" applyNumberFormat="1" applyFont="1" applyFill="1" applyBorder="1"/>
    <xf numFmtId="164" fontId="6" fillId="0" borderId="6" xfId="0" applyNumberFormat="1" applyFont="1" applyBorder="1"/>
    <xf numFmtId="0" fontId="1" fillId="3" borderId="6" xfId="0" applyFont="1" applyFill="1" applyBorder="1"/>
    <xf numFmtId="0" fontId="1" fillId="0" borderId="0" xfId="0" applyFont="1" applyFill="1"/>
    <xf numFmtId="0" fontId="1" fillId="0" borderId="6" xfId="0" applyFont="1" applyBorder="1"/>
    <xf numFmtId="0" fontId="1" fillId="2" borderId="6" xfId="0" applyFont="1" applyFill="1" applyBorder="1"/>
    <xf numFmtId="0" fontId="5" fillId="0" borderId="6" xfId="0" applyFont="1" applyBorder="1"/>
    <xf numFmtId="0" fontId="1" fillId="0" borderId="6" xfId="0" applyFont="1" applyBorder="1" applyAlignment="1"/>
    <xf numFmtId="0" fontId="9" fillId="0" borderId="6" xfId="0" applyFont="1" applyBorder="1"/>
    <xf numFmtId="164" fontId="3" fillId="0" borderId="6" xfId="0" applyNumberFormat="1" applyFont="1" applyBorder="1"/>
    <xf numFmtId="164" fontId="10" fillId="0" borderId="6" xfId="0" applyNumberFormat="1" applyFont="1" applyFill="1" applyBorder="1"/>
    <xf numFmtId="0" fontId="1" fillId="2" borderId="6" xfId="0" applyFont="1" applyFill="1" applyBorder="1" applyAlignment="1"/>
    <xf numFmtId="164" fontId="11" fillId="2" borderId="6" xfId="0" applyNumberFormat="1" applyFont="1" applyFill="1" applyBorder="1"/>
    <xf numFmtId="164" fontId="11" fillId="0" borderId="6" xfId="0" applyNumberFormat="1" applyFont="1" applyFill="1" applyBorder="1"/>
    <xf numFmtId="0" fontId="1" fillId="0" borderId="6" xfId="0" applyFont="1" applyFill="1" applyBorder="1" applyAlignment="1"/>
    <xf numFmtId="164" fontId="12" fillId="2" borderId="6" xfId="0" applyNumberFormat="1" applyFont="1" applyFill="1" applyBorder="1"/>
    <xf numFmtId="0" fontId="6" fillId="0" borderId="6" xfId="0" applyFont="1" applyBorder="1"/>
    <xf numFmtId="164" fontId="1" fillId="4" borderId="0" xfId="0" applyNumberFormat="1" applyFont="1" applyFill="1"/>
    <xf numFmtId="164" fontId="6" fillId="0" borderId="0" xfId="0" applyNumberFormat="1" applyFont="1"/>
    <xf numFmtId="4" fontId="13" fillId="0" borderId="0" xfId="0" applyNumberFormat="1" applyFont="1"/>
    <xf numFmtId="164" fontId="14" fillId="0" borderId="0" xfId="0" applyNumberFormat="1" applyFont="1"/>
    <xf numFmtId="164" fontId="15" fillId="0" borderId="0" xfId="0" applyNumberFormat="1" applyFont="1" applyFill="1"/>
    <xf numFmtId="164" fontId="3" fillId="0" borderId="0" xfId="0" applyNumberFormat="1" applyFont="1"/>
    <xf numFmtId="164" fontId="5" fillId="0" borderId="0" xfId="0" applyNumberFormat="1" applyFont="1" applyFill="1" applyBorder="1"/>
    <xf numFmtId="0" fontId="3" fillId="0" borderId="10" xfId="0" applyFont="1" applyBorder="1"/>
    <xf numFmtId="164" fontId="3" fillId="0" borderId="10" xfId="0" applyNumberFormat="1" applyFont="1" applyBorder="1"/>
    <xf numFmtId="0" fontId="16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71"/>
  <sheetViews>
    <sheetView tabSelected="1" topLeftCell="A34" workbookViewId="0">
      <selection activeCell="G53" sqref="G53"/>
    </sheetView>
  </sheetViews>
  <sheetFormatPr defaultRowHeight="10.5" x14ac:dyDescent="0.25"/>
  <cols>
    <col min="1" max="1" width="16.1796875" style="4" customWidth="1"/>
    <col min="2" max="2" width="11.26953125" style="72" customWidth="1"/>
    <col min="3" max="3" width="11.81640625" style="72" customWidth="1"/>
    <col min="4" max="4" width="9.26953125" style="72" customWidth="1"/>
    <col min="5" max="5" width="10.54296875" style="72" customWidth="1"/>
    <col min="6" max="6" width="6.54296875" style="72" customWidth="1"/>
    <col min="7" max="7" width="9.453125" style="72" customWidth="1"/>
    <col min="8" max="8" width="11.54296875" style="72" customWidth="1"/>
    <col min="9" max="9" width="9.7265625" style="72" customWidth="1"/>
    <col min="10" max="10" width="9.81640625" style="72" bestFit="1" customWidth="1"/>
    <col min="11" max="11" width="10" style="72" bestFit="1" customWidth="1"/>
    <col min="12" max="13" width="9.1796875" style="72" bestFit="1" customWidth="1"/>
    <col min="14" max="14" width="10" style="72" customWidth="1"/>
    <col min="15" max="15" width="11.453125" style="4" bestFit="1" customWidth="1"/>
    <col min="16" max="16" width="8.7265625" style="4"/>
    <col min="17" max="17" width="9.7265625" style="4" bestFit="1" customWidth="1"/>
    <col min="18" max="18" width="14.81640625" style="4" customWidth="1"/>
    <col min="19" max="255" width="8.7265625" style="4"/>
    <col min="256" max="256" width="17.54296875" style="4" customWidth="1"/>
    <col min="257" max="257" width="12.81640625" style="4" customWidth="1"/>
    <col min="258" max="260" width="13.54296875" style="4" customWidth="1"/>
    <col min="261" max="261" width="8.453125" style="4" customWidth="1"/>
    <col min="262" max="262" width="9.81640625" style="4" bestFit="1" customWidth="1"/>
    <col min="263" max="263" width="8.81640625" style="4" bestFit="1" customWidth="1"/>
    <col min="264" max="264" width="9.1796875" style="4" bestFit="1" customWidth="1"/>
    <col min="265" max="265" width="14.1796875" style="4" customWidth="1"/>
    <col min="266" max="266" width="12.1796875" style="4" customWidth="1"/>
    <col min="267" max="267" width="11.81640625" style="4" customWidth="1"/>
    <col min="268" max="268" width="14.54296875" style="4" customWidth="1"/>
    <col min="269" max="269" width="11.54296875" style="4" customWidth="1"/>
    <col min="270" max="270" width="11.54296875" style="4" bestFit="1" customWidth="1"/>
    <col min="271" max="511" width="8.7265625" style="4"/>
    <col min="512" max="512" width="17.54296875" style="4" customWidth="1"/>
    <col min="513" max="513" width="12.81640625" style="4" customWidth="1"/>
    <col min="514" max="516" width="13.54296875" style="4" customWidth="1"/>
    <col min="517" max="517" width="8.453125" style="4" customWidth="1"/>
    <col min="518" max="518" width="9.81640625" style="4" bestFit="1" customWidth="1"/>
    <col min="519" max="519" width="8.81640625" style="4" bestFit="1" customWidth="1"/>
    <col min="520" max="520" width="9.1796875" style="4" bestFit="1" customWidth="1"/>
    <col min="521" max="521" width="14.1796875" style="4" customWidth="1"/>
    <col min="522" max="522" width="12.1796875" style="4" customWidth="1"/>
    <col min="523" max="523" width="11.81640625" style="4" customWidth="1"/>
    <col min="524" max="524" width="14.54296875" style="4" customWidth="1"/>
    <col min="525" max="525" width="11.54296875" style="4" customWidth="1"/>
    <col min="526" max="526" width="11.54296875" style="4" bestFit="1" customWidth="1"/>
    <col min="527" max="767" width="8.7265625" style="4"/>
    <col min="768" max="768" width="17.54296875" style="4" customWidth="1"/>
    <col min="769" max="769" width="12.81640625" style="4" customWidth="1"/>
    <col min="770" max="772" width="13.54296875" style="4" customWidth="1"/>
    <col min="773" max="773" width="8.453125" style="4" customWidth="1"/>
    <col min="774" max="774" width="9.81640625" style="4" bestFit="1" customWidth="1"/>
    <col min="775" max="775" width="8.81640625" style="4" bestFit="1" customWidth="1"/>
    <col min="776" max="776" width="9.1796875" style="4" bestFit="1" customWidth="1"/>
    <col min="777" max="777" width="14.1796875" style="4" customWidth="1"/>
    <col min="778" max="778" width="12.1796875" style="4" customWidth="1"/>
    <col min="779" max="779" width="11.81640625" style="4" customWidth="1"/>
    <col min="780" max="780" width="14.54296875" style="4" customWidth="1"/>
    <col min="781" max="781" width="11.54296875" style="4" customWidth="1"/>
    <col min="782" max="782" width="11.54296875" style="4" bestFit="1" customWidth="1"/>
    <col min="783" max="1023" width="8.7265625" style="4"/>
    <col min="1024" max="1024" width="17.54296875" style="4" customWidth="1"/>
    <col min="1025" max="1025" width="12.81640625" style="4" customWidth="1"/>
    <col min="1026" max="1028" width="13.54296875" style="4" customWidth="1"/>
    <col min="1029" max="1029" width="8.453125" style="4" customWidth="1"/>
    <col min="1030" max="1030" width="9.81640625" style="4" bestFit="1" customWidth="1"/>
    <col min="1031" max="1031" width="8.81640625" style="4" bestFit="1" customWidth="1"/>
    <col min="1032" max="1032" width="9.1796875" style="4" bestFit="1" customWidth="1"/>
    <col min="1033" max="1033" width="14.1796875" style="4" customWidth="1"/>
    <col min="1034" max="1034" width="12.1796875" style="4" customWidth="1"/>
    <col min="1035" max="1035" width="11.81640625" style="4" customWidth="1"/>
    <col min="1036" max="1036" width="14.54296875" style="4" customWidth="1"/>
    <col min="1037" max="1037" width="11.54296875" style="4" customWidth="1"/>
    <col min="1038" max="1038" width="11.54296875" style="4" bestFit="1" customWidth="1"/>
    <col min="1039" max="1279" width="8.7265625" style="4"/>
    <col min="1280" max="1280" width="17.54296875" style="4" customWidth="1"/>
    <col min="1281" max="1281" width="12.81640625" style="4" customWidth="1"/>
    <col min="1282" max="1284" width="13.54296875" style="4" customWidth="1"/>
    <col min="1285" max="1285" width="8.453125" style="4" customWidth="1"/>
    <col min="1286" max="1286" width="9.81640625" style="4" bestFit="1" customWidth="1"/>
    <col min="1287" max="1287" width="8.81640625" style="4" bestFit="1" customWidth="1"/>
    <col min="1288" max="1288" width="9.1796875" style="4" bestFit="1" customWidth="1"/>
    <col min="1289" max="1289" width="14.1796875" style="4" customWidth="1"/>
    <col min="1290" max="1290" width="12.1796875" style="4" customWidth="1"/>
    <col min="1291" max="1291" width="11.81640625" style="4" customWidth="1"/>
    <col min="1292" max="1292" width="14.54296875" style="4" customWidth="1"/>
    <col min="1293" max="1293" width="11.54296875" style="4" customWidth="1"/>
    <col min="1294" max="1294" width="11.54296875" style="4" bestFit="1" customWidth="1"/>
    <col min="1295" max="1535" width="8.7265625" style="4"/>
    <col min="1536" max="1536" width="17.54296875" style="4" customWidth="1"/>
    <col min="1537" max="1537" width="12.81640625" style="4" customWidth="1"/>
    <col min="1538" max="1540" width="13.54296875" style="4" customWidth="1"/>
    <col min="1541" max="1541" width="8.453125" style="4" customWidth="1"/>
    <col min="1542" max="1542" width="9.81640625" style="4" bestFit="1" customWidth="1"/>
    <col min="1543" max="1543" width="8.81640625" style="4" bestFit="1" customWidth="1"/>
    <col min="1544" max="1544" width="9.1796875" style="4" bestFit="1" customWidth="1"/>
    <col min="1545" max="1545" width="14.1796875" style="4" customWidth="1"/>
    <col min="1546" max="1546" width="12.1796875" style="4" customWidth="1"/>
    <col min="1547" max="1547" width="11.81640625" style="4" customWidth="1"/>
    <col min="1548" max="1548" width="14.54296875" style="4" customWidth="1"/>
    <col min="1549" max="1549" width="11.54296875" style="4" customWidth="1"/>
    <col min="1550" max="1550" width="11.54296875" style="4" bestFit="1" customWidth="1"/>
    <col min="1551" max="1791" width="8.7265625" style="4"/>
    <col min="1792" max="1792" width="17.54296875" style="4" customWidth="1"/>
    <col min="1793" max="1793" width="12.81640625" style="4" customWidth="1"/>
    <col min="1794" max="1796" width="13.54296875" style="4" customWidth="1"/>
    <col min="1797" max="1797" width="8.453125" style="4" customWidth="1"/>
    <col min="1798" max="1798" width="9.81640625" style="4" bestFit="1" customWidth="1"/>
    <col min="1799" max="1799" width="8.81640625" style="4" bestFit="1" customWidth="1"/>
    <col min="1800" max="1800" width="9.1796875" style="4" bestFit="1" customWidth="1"/>
    <col min="1801" max="1801" width="14.1796875" style="4" customWidth="1"/>
    <col min="1802" max="1802" width="12.1796875" style="4" customWidth="1"/>
    <col min="1803" max="1803" width="11.81640625" style="4" customWidth="1"/>
    <col min="1804" max="1804" width="14.54296875" style="4" customWidth="1"/>
    <col min="1805" max="1805" width="11.54296875" style="4" customWidth="1"/>
    <col min="1806" max="1806" width="11.54296875" style="4" bestFit="1" customWidth="1"/>
    <col min="1807" max="2047" width="8.7265625" style="4"/>
    <col min="2048" max="2048" width="17.54296875" style="4" customWidth="1"/>
    <col min="2049" max="2049" width="12.81640625" style="4" customWidth="1"/>
    <col min="2050" max="2052" width="13.54296875" style="4" customWidth="1"/>
    <col min="2053" max="2053" width="8.453125" style="4" customWidth="1"/>
    <col min="2054" max="2054" width="9.81640625" style="4" bestFit="1" customWidth="1"/>
    <col min="2055" max="2055" width="8.81640625" style="4" bestFit="1" customWidth="1"/>
    <col min="2056" max="2056" width="9.1796875" style="4" bestFit="1" customWidth="1"/>
    <col min="2057" max="2057" width="14.1796875" style="4" customWidth="1"/>
    <col min="2058" max="2058" width="12.1796875" style="4" customWidth="1"/>
    <col min="2059" max="2059" width="11.81640625" style="4" customWidth="1"/>
    <col min="2060" max="2060" width="14.54296875" style="4" customWidth="1"/>
    <col min="2061" max="2061" width="11.54296875" style="4" customWidth="1"/>
    <col min="2062" max="2062" width="11.54296875" style="4" bestFit="1" customWidth="1"/>
    <col min="2063" max="2303" width="8.7265625" style="4"/>
    <col min="2304" max="2304" width="17.54296875" style="4" customWidth="1"/>
    <col min="2305" max="2305" width="12.81640625" style="4" customWidth="1"/>
    <col min="2306" max="2308" width="13.54296875" style="4" customWidth="1"/>
    <col min="2309" max="2309" width="8.453125" style="4" customWidth="1"/>
    <col min="2310" max="2310" width="9.81640625" style="4" bestFit="1" customWidth="1"/>
    <col min="2311" max="2311" width="8.81640625" style="4" bestFit="1" customWidth="1"/>
    <col min="2312" max="2312" width="9.1796875" style="4" bestFit="1" customWidth="1"/>
    <col min="2313" max="2313" width="14.1796875" style="4" customWidth="1"/>
    <col min="2314" max="2314" width="12.1796875" style="4" customWidth="1"/>
    <col min="2315" max="2315" width="11.81640625" style="4" customWidth="1"/>
    <col min="2316" max="2316" width="14.54296875" style="4" customWidth="1"/>
    <col min="2317" max="2317" width="11.54296875" style="4" customWidth="1"/>
    <col min="2318" max="2318" width="11.54296875" style="4" bestFit="1" customWidth="1"/>
    <col min="2319" max="2559" width="8.7265625" style="4"/>
    <col min="2560" max="2560" width="17.54296875" style="4" customWidth="1"/>
    <col min="2561" max="2561" width="12.81640625" style="4" customWidth="1"/>
    <col min="2562" max="2564" width="13.54296875" style="4" customWidth="1"/>
    <col min="2565" max="2565" width="8.453125" style="4" customWidth="1"/>
    <col min="2566" max="2566" width="9.81640625" style="4" bestFit="1" customWidth="1"/>
    <col min="2567" max="2567" width="8.81640625" style="4" bestFit="1" customWidth="1"/>
    <col min="2568" max="2568" width="9.1796875" style="4" bestFit="1" customWidth="1"/>
    <col min="2569" max="2569" width="14.1796875" style="4" customWidth="1"/>
    <col min="2570" max="2570" width="12.1796875" style="4" customWidth="1"/>
    <col min="2571" max="2571" width="11.81640625" style="4" customWidth="1"/>
    <col min="2572" max="2572" width="14.54296875" style="4" customWidth="1"/>
    <col min="2573" max="2573" width="11.54296875" style="4" customWidth="1"/>
    <col min="2574" max="2574" width="11.54296875" style="4" bestFit="1" customWidth="1"/>
    <col min="2575" max="2815" width="8.7265625" style="4"/>
    <col min="2816" max="2816" width="17.54296875" style="4" customWidth="1"/>
    <col min="2817" max="2817" width="12.81640625" style="4" customWidth="1"/>
    <col min="2818" max="2820" width="13.54296875" style="4" customWidth="1"/>
    <col min="2821" max="2821" width="8.453125" style="4" customWidth="1"/>
    <col min="2822" max="2822" width="9.81640625" style="4" bestFit="1" customWidth="1"/>
    <col min="2823" max="2823" width="8.81640625" style="4" bestFit="1" customWidth="1"/>
    <col min="2824" max="2824" width="9.1796875" style="4" bestFit="1" customWidth="1"/>
    <col min="2825" max="2825" width="14.1796875" style="4" customWidth="1"/>
    <col min="2826" max="2826" width="12.1796875" style="4" customWidth="1"/>
    <col min="2827" max="2827" width="11.81640625" style="4" customWidth="1"/>
    <col min="2828" max="2828" width="14.54296875" style="4" customWidth="1"/>
    <col min="2829" max="2829" width="11.54296875" style="4" customWidth="1"/>
    <col min="2830" max="2830" width="11.54296875" style="4" bestFit="1" customWidth="1"/>
    <col min="2831" max="3071" width="8.7265625" style="4"/>
    <col min="3072" max="3072" width="17.54296875" style="4" customWidth="1"/>
    <col min="3073" max="3073" width="12.81640625" style="4" customWidth="1"/>
    <col min="3074" max="3076" width="13.54296875" style="4" customWidth="1"/>
    <col min="3077" max="3077" width="8.453125" style="4" customWidth="1"/>
    <col min="3078" max="3078" width="9.81640625" style="4" bestFit="1" customWidth="1"/>
    <col min="3079" max="3079" width="8.81640625" style="4" bestFit="1" customWidth="1"/>
    <col min="3080" max="3080" width="9.1796875" style="4" bestFit="1" customWidth="1"/>
    <col min="3081" max="3081" width="14.1796875" style="4" customWidth="1"/>
    <col min="3082" max="3082" width="12.1796875" style="4" customWidth="1"/>
    <col min="3083" max="3083" width="11.81640625" style="4" customWidth="1"/>
    <col min="3084" max="3084" width="14.54296875" style="4" customWidth="1"/>
    <col min="3085" max="3085" width="11.54296875" style="4" customWidth="1"/>
    <col min="3086" max="3086" width="11.54296875" style="4" bestFit="1" customWidth="1"/>
    <col min="3087" max="3327" width="8.7265625" style="4"/>
    <col min="3328" max="3328" width="17.54296875" style="4" customWidth="1"/>
    <col min="3329" max="3329" width="12.81640625" style="4" customWidth="1"/>
    <col min="3330" max="3332" width="13.54296875" style="4" customWidth="1"/>
    <col min="3333" max="3333" width="8.453125" style="4" customWidth="1"/>
    <col min="3334" max="3334" width="9.81640625" style="4" bestFit="1" customWidth="1"/>
    <col min="3335" max="3335" width="8.81640625" style="4" bestFit="1" customWidth="1"/>
    <col min="3336" max="3336" width="9.1796875" style="4" bestFit="1" customWidth="1"/>
    <col min="3337" max="3337" width="14.1796875" style="4" customWidth="1"/>
    <col min="3338" max="3338" width="12.1796875" style="4" customWidth="1"/>
    <col min="3339" max="3339" width="11.81640625" style="4" customWidth="1"/>
    <col min="3340" max="3340" width="14.54296875" style="4" customWidth="1"/>
    <col min="3341" max="3341" width="11.54296875" style="4" customWidth="1"/>
    <col min="3342" max="3342" width="11.54296875" style="4" bestFit="1" customWidth="1"/>
    <col min="3343" max="3583" width="8.7265625" style="4"/>
    <col min="3584" max="3584" width="17.54296875" style="4" customWidth="1"/>
    <col min="3585" max="3585" width="12.81640625" style="4" customWidth="1"/>
    <col min="3586" max="3588" width="13.54296875" style="4" customWidth="1"/>
    <col min="3589" max="3589" width="8.453125" style="4" customWidth="1"/>
    <col min="3590" max="3590" width="9.81640625" style="4" bestFit="1" customWidth="1"/>
    <col min="3591" max="3591" width="8.81640625" style="4" bestFit="1" customWidth="1"/>
    <col min="3592" max="3592" width="9.1796875" style="4" bestFit="1" customWidth="1"/>
    <col min="3593" max="3593" width="14.1796875" style="4" customWidth="1"/>
    <col min="3594" max="3594" width="12.1796875" style="4" customWidth="1"/>
    <col min="3595" max="3595" width="11.81640625" style="4" customWidth="1"/>
    <col min="3596" max="3596" width="14.54296875" style="4" customWidth="1"/>
    <col min="3597" max="3597" width="11.54296875" style="4" customWidth="1"/>
    <col min="3598" max="3598" width="11.54296875" style="4" bestFit="1" customWidth="1"/>
    <col min="3599" max="3839" width="8.7265625" style="4"/>
    <col min="3840" max="3840" width="17.54296875" style="4" customWidth="1"/>
    <col min="3841" max="3841" width="12.81640625" style="4" customWidth="1"/>
    <col min="3842" max="3844" width="13.54296875" style="4" customWidth="1"/>
    <col min="3845" max="3845" width="8.453125" style="4" customWidth="1"/>
    <col min="3846" max="3846" width="9.81640625" style="4" bestFit="1" customWidth="1"/>
    <col min="3847" max="3847" width="8.81640625" style="4" bestFit="1" customWidth="1"/>
    <col min="3848" max="3848" width="9.1796875" style="4" bestFit="1" customWidth="1"/>
    <col min="3849" max="3849" width="14.1796875" style="4" customWidth="1"/>
    <col min="3850" max="3850" width="12.1796875" style="4" customWidth="1"/>
    <col min="3851" max="3851" width="11.81640625" style="4" customWidth="1"/>
    <col min="3852" max="3852" width="14.54296875" style="4" customWidth="1"/>
    <col min="3853" max="3853" width="11.54296875" style="4" customWidth="1"/>
    <col min="3854" max="3854" width="11.54296875" style="4" bestFit="1" customWidth="1"/>
    <col min="3855" max="4095" width="8.7265625" style="4"/>
    <col min="4096" max="4096" width="17.54296875" style="4" customWidth="1"/>
    <col min="4097" max="4097" width="12.81640625" style="4" customWidth="1"/>
    <col min="4098" max="4100" width="13.54296875" style="4" customWidth="1"/>
    <col min="4101" max="4101" width="8.453125" style="4" customWidth="1"/>
    <col min="4102" max="4102" width="9.81640625" style="4" bestFit="1" customWidth="1"/>
    <col min="4103" max="4103" width="8.81640625" style="4" bestFit="1" customWidth="1"/>
    <col min="4104" max="4104" width="9.1796875" style="4" bestFit="1" customWidth="1"/>
    <col min="4105" max="4105" width="14.1796875" style="4" customWidth="1"/>
    <col min="4106" max="4106" width="12.1796875" style="4" customWidth="1"/>
    <col min="4107" max="4107" width="11.81640625" style="4" customWidth="1"/>
    <col min="4108" max="4108" width="14.54296875" style="4" customWidth="1"/>
    <col min="4109" max="4109" width="11.54296875" style="4" customWidth="1"/>
    <col min="4110" max="4110" width="11.54296875" style="4" bestFit="1" customWidth="1"/>
    <col min="4111" max="4351" width="8.7265625" style="4"/>
    <col min="4352" max="4352" width="17.54296875" style="4" customWidth="1"/>
    <col min="4353" max="4353" width="12.81640625" style="4" customWidth="1"/>
    <col min="4354" max="4356" width="13.54296875" style="4" customWidth="1"/>
    <col min="4357" max="4357" width="8.453125" style="4" customWidth="1"/>
    <col min="4358" max="4358" width="9.81640625" style="4" bestFit="1" customWidth="1"/>
    <col min="4359" max="4359" width="8.81640625" style="4" bestFit="1" customWidth="1"/>
    <col min="4360" max="4360" width="9.1796875" style="4" bestFit="1" customWidth="1"/>
    <col min="4361" max="4361" width="14.1796875" style="4" customWidth="1"/>
    <col min="4362" max="4362" width="12.1796875" style="4" customWidth="1"/>
    <col min="4363" max="4363" width="11.81640625" style="4" customWidth="1"/>
    <col min="4364" max="4364" width="14.54296875" style="4" customWidth="1"/>
    <col min="4365" max="4365" width="11.54296875" style="4" customWidth="1"/>
    <col min="4366" max="4366" width="11.54296875" style="4" bestFit="1" customWidth="1"/>
    <col min="4367" max="4607" width="8.7265625" style="4"/>
    <col min="4608" max="4608" width="17.54296875" style="4" customWidth="1"/>
    <col min="4609" max="4609" width="12.81640625" style="4" customWidth="1"/>
    <col min="4610" max="4612" width="13.54296875" style="4" customWidth="1"/>
    <col min="4613" max="4613" width="8.453125" style="4" customWidth="1"/>
    <col min="4614" max="4614" width="9.81640625" style="4" bestFit="1" customWidth="1"/>
    <col min="4615" max="4615" width="8.81640625" style="4" bestFit="1" customWidth="1"/>
    <col min="4616" max="4616" width="9.1796875" style="4" bestFit="1" customWidth="1"/>
    <col min="4617" max="4617" width="14.1796875" style="4" customWidth="1"/>
    <col min="4618" max="4618" width="12.1796875" style="4" customWidth="1"/>
    <col min="4619" max="4619" width="11.81640625" style="4" customWidth="1"/>
    <col min="4620" max="4620" width="14.54296875" style="4" customWidth="1"/>
    <col min="4621" max="4621" width="11.54296875" style="4" customWidth="1"/>
    <col min="4622" max="4622" width="11.54296875" style="4" bestFit="1" customWidth="1"/>
    <col min="4623" max="4863" width="8.7265625" style="4"/>
    <col min="4864" max="4864" width="17.54296875" style="4" customWidth="1"/>
    <col min="4865" max="4865" width="12.81640625" style="4" customWidth="1"/>
    <col min="4866" max="4868" width="13.54296875" style="4" customWidth="1"/>
    <col min="4869" max="4869" width="8.453125" style="4" customWidth="1"/>
    <col min="4870" max="4870" width="9.81640625" style="4" bestFit="1" customWidth="1"/>
    <col min="4871" max="4871" width="8.81640625" style="4" bestFit="1" customWidth="1"/>
    <col min="4872" max="4872" width="9.1796875" style="4" bestFit="1" customWidth="1"/>
    <col min="4873" max="4873" width="14.1796875" style="4" customWidth="1"/>
    <col min="4874" max="4874" width="12.1796875" style="4" customWidth="1"/>
    <col min="4875" max="4875" width="11.81640625" style="4" customWidth="1"/>
    <col min="4876" max="4876" width="14.54296875" style="4" customWidth="1"/>
    <col min="4877" max="4877" width="11.54296875" style="4" customWidth="1"/>
    <col min="4878" max="4878" width="11.54296875" style="4" bestFit="1" customWidth="1"/>
    <col min="4879" max="5119" width="8.7265625" style="4"/>
    <col min="5120" max="5120" width="17.54296875" style="4" customWidth="1"/>
    <col min="5121" max="5121" width="12.81640625" style="4" customWidth="1"/>
    <col min="5122" max="5124" width="13.54296875" style="4" customWidth="1"/>
    <col min="5125" max="5125" width="8.453125" style="4" customWidth="1"/>
    <col min="5126" max="5126" width="9.81640625" style="4" bestFit="1" customWidth="1"/>
    <col min="5127" max="5127" width="8.81640625" style="4" bestFit="1" customWidth="1"/>
    <col min="5128" max="5128" width="9.1796875" style="4" bestFit="1" customWidth="1"/>
    <col min="5129" max="5129" width="14.1796875" style="4" customWidth="1"/>
    <col min="5130" max="5130" width="12.1796875" style="4" customWidth="1"/>
    <col min="5131" max="5131" width="11.81640625" style="4" customWidth="1"/>
    <col min="5132" max="5132" width="14.54296875" style="4" customWidth="1"/>
    <col min="5133" max="5133" width="11.54296875" style="4" customWidth="1"/>
    <col min="5134" max="5134" width="11.54296875" style="4" bestFit="1" customWidth="1"/>
    <col min="5135" max="5375" width="8.7265625" style="4"/>
    <col min="5376" max="5376" width="17.54296875" style="4" customWidth="1"/>
    <col min="5377" max="5377" width="12.81640625" style="4" customWidth="1"/>
    <col min="5378" max="5380" width="13.54296875" style="4" customWidth="1"/>
    <col min="5381" max="5381" width="8.453125" style="4" customWidth="1"/>
    <col min="5382" max="5382" width="9.81640625" style="4" bestFit="1" customWidth="1"/>
    <col min="5383" max="5383" width="8.81640625" style="4" bestFit="1" customWidth="1"/>
    <col min="5384" max="5384" width="9.1796875" style="4" bestFit="1" customWidth="1"/>
    <col min="5385" max="5385" width="14.1796875" style="4" customWidth="1"/>
    <col min="5386" max="5386" width="12.1796875" style="4" customWidth="1"/>
    <col min="5387" max="5387" width="11.81640625" style="4" customWidth="1"/>
    <col min="5388" max="5388" width="14.54296875" style="4" customWidth="1"/>
    <col min="5389" max="5389" width="11.54296875" style="4" customWidth="1"/>
    <col min="5390" max="5390" width="11.54296875" style="4" bestFit="1" customWidth="1"/>
    <col min="5391" max="5631" width="8.7265625" style="4"/>
    <col min="5632" max="5632" width="17.54296875" style="4" customWidth="1"/>
    <col min="5633" max="5633" width="12.81640625" style="4" customWidth="1"/>
    <col min="5634" max="5636" width="13.54296875" style="4" customWidth="1"/>
    <col min="5637" max="5637" width="8.453125" style="4" customWidth="1"/>
    <col min="5638" max="5638" width="9.81640625" style="4" bestFit="1" customWidth="1"/>
    <col min="5639" max="5639" width="8.81640625" style="4" bestFit="1" customWidth="1"/>
    <col min="5640" max="5640" width="9.1796875" style="4" bestFit="1" customWidth="1"/>
    <col min="5641" max="5641" width="14.1796875" style="4" customWidth="1"/>
    <col min="5642" max="5642" width="12.1796875" style="4" customWidth="1"/>
    <col min="5643" max="5643" width="11.81640625" style="4" customWidth="1"/>
    <col min="5644" max="5644" width="14.54296875" style="4" customWidth="1"/>
    <col min="5645" max="5645" width="11.54296875" style="4" customWidth="1"/>
    <col min="5646" max="5646" width="11.54296875" style="4" bestFit="1" customWidth="1"/>
    <col min="5647" max="5887" width="8.7265625" style="4"/>
    <col min="5888" max="5888" width="17.54296875" style="4" customWidth="1"/>
    <col min="5889" max="5889" width="12.81640625" style="4" customWidth="1"/>
    <col min="5890" max="5892" width="13.54296875" style="4" customWidth="1"/>
    <col min="5893" max="5893" width="8.453125" style="4" customWidth="1"/>
    <col min="5894" max="5894" width="9.81640625" style="4" bestFit="1" customWidth="1"/>
    <col min="5895" max="5895" width="8.81640625" style="4" bestFit="1" customWidth="1"/>
    <col min="5896" max="5896" width="9.1796875" style="4" bestFit="1" customWidth="1"/>
    <col min="5897" max="5897" width="14.1796875" style="4" customWidth="1"/>
    <col min="5898" max="5898" width="12.1796875" style="4" customWidth="1"/>
    <col min="5899" max="5899" width="11.81640625" style="4" customWidth="1"/>
    <col min="5900" max="5900" width="14.54296875" style="4" customWidth="1"/>
    <col min="5901" max="5901" width="11.54296875" style="4" customWidth="1"/>
    <col min="5902" max="5902" width="11.54296875" style="4" bestFit="1" customWidth="1"/>
    <col min="5903" max="6143" width="8.7265625" style="4"/>
    <col min="6144" max="6144" width="17.54296875" style="4" customWidth="1"/>
    <col min="6145" max="6145" width="12.81640625" style="4" customWidth="1"/>
    <col min="6146" max="6148" width="13.54296875" style="4" customWidth="1"/>
    <col min="6149" max="6149" width="8.453125" style="4" customWidth="1"/>
    <col min="6150" max="6150" width="9.81640625" style="4" bestFit="1" customWidth="1"/>
    <col min="6151" max="6151" width="8.81640625" style="4" bestFit="1" customWidth="1"/>
    <col min="6152" max="6152" width="9.1796875" style="4" bestFit="1" customWidth="1"/>
    <col min="6153" max="6153" width="14.1796875" style="4" customWidth="1"/>
    <col min="6154" max="6154" width="12.1796875" style="4" customWidth="1"/>
    <col min="6155" max="6155" width="11.81640625" style="4" customWidth="1"/>
    <col min="6156" max="6156" width="14.54296875" style="4" customWidth="1"/>
    <col min="6157" max="6157" width="11.54296875" style="4" customWidth="1"/>
    <col min="6158" max="6158" width="11.54296875" style="4" bestFit="1" customWidth="1"/>
    <col min="6159" max="6399" width="8.7265625" style="4"/>
    <col min="6400" max="6400" width="17.54296875" style="4" customWidth="1"/>
    <col min="6401" max="6401" width="12.81640625" style="4" customWidth="1"/>
    <col min="6402" max="6404" width="13.54296875" style="4" customWidth="1"/>
    <col min="6405" max="6405" width="8.453125" style="4" customWidth="1"/>
    <col min="6406" max="6406" width="9.81640625" style="4" bestFit="1" customWidth="1"/>
    <col min="6407" max="6407" width="8.81640625" style="4" bestFit="1" customWidth="1"/>
    <col min="6408" max="6408" width="9.1796875" style="4" bestFit="1" customWidth="1"/>
    <col min="6409" max="6409" width="14.1796875" style="4" customWidth="1"/>
    <col min="6410" max="6410" width="12.1796875" style="4" customWidth="1"/>
    <col min="6411" max="6411" width="11.81640625" style="4" customWidth="1"/>
    <col min="6412" max="6412" width="14.54296875" style="4" customWidth="1"/>
    <col min="6413" max="6413" width="11.54296875" style="4" customWidth="1"/>
    <col min="6414" max="6414" width="11.54296875" style="4" bestFit="1" customWidth="1"/>
    <col min="6415" max="6655" width="8.7265625" style="4"/>
    <col min="6656" max="6656" width="17.54296875" style="4" customWidth="1"/>
    <col min="6657" max="6657" width="12.81640625" style="4" customWidth="1"/>
    <col min="6658" max="6660" width="13.54296875" style="4" customWidth="1"/>
    <col min="6661" max="6661" width="8.453125" style="4" customWidth="1"/>
    <col min="6662" max="6662" width="9.81640625" style="4" bestFit="1" customWidth="1"/>
    <col min="6663" max="6663" width="8.81640625" style="4" bestFit="1" customWidth="1"/>
    <col min="6664" max="6664" width="9.1796875" style="4" bestFit="1" customWidth="1"/>
    <col min="6665" max="6665" width="14.1796875" style="4" customWidth="1"/>
    <col min="6666" max="6666" width="12.1796875" style="4" customWidth="1"/>
    <col min="6667" max="6667" width="11.81640625" style="4" customWidth="1"/>
    <col min="6668" max="6668" width="14.54296875" style="4" customWidth="1"/>
    <col min="6669" max="6669" width="11.54296875" style="4" customWidth="1"/>
    <col min="6670" max="6670" width="11.54296875" style="4" bestFit="1" customWidth="1"/>
    <col min="6671" max="6911" width="8.7265625" style="4"/>
    <col min="6912" max="6912" width="17.54296875" style="4" customWidth="1"/>
    <col min="6913" max="6913" width="12.81640625" style="4" customWidth="1"/>
    <col min="6914" max="6916" width="13.54296875" style="4" customWidth="1"/>
    <col min="6917" max="6917" width="8.453125" style="4" customWidth="1"/>
    <col min="6918" max="6918" width="9.81640625" style="4" bestFit="1" customWidth="1"/>
    <col min="6919" max="6919" width="8.81640625" style="4" bestFit="1" customWidth="1"/>
    <col min="6920" max="6920" width="9.1796875" style="4" bestFit="1" customWidth="1"/>
    <col min="6921" max="6921" width="14.1796875" style="4" customWidth="1"/>
    <col min="6922" max="6922" width="12.1796875" style="4" customWidth="1"/>
    <col min="6923" max="6923" width="11.81640625" style="4" customWidth="1"/>
    <col min="6924" max="6924" width="14.54296875" style="4" customWidth="1"/>
    <col min="6925" max="6925" width="11.54296875" style="4" customWidth="1"/>
    <col min="6926" max="6926" width="11.54296875" style="4" bestFit="1" customWidth="1"/>
    <col min="6927" max="7167" width="8.7265625" style="4"/>
    <col min="7168" max="7168" width="17.54296875" style="4" customWidth="1"/>
    <col min="7169" max="7169" width="12.81640625" style="4" customWidth="1"/>
    <col min="7170" max="7172" width="13.54296875" style="4" customWidth="1"/>
    <col min="7173" max="7173" width="8.453125" style="4" customWidth="1"/>
    <col min="7174" max="7174" width="9.81640625" style="4" bestFit="1" customWidth="1"/>
    <col min="7175" max="7175" width="8.81640625" style="4" bestFit="1" customWidth="1"/>
    <col min="7176" max="7176" width="9.1796875" style="4" bestFit="1" customWidth="1"/>
    <col min="7177" max="7177" width="14.1796875" style="4" customWidth="1"/>
    <col min="7178" max="7178" width="12.1796875" style="4" customWidth="1"/>
    <col min="7179" max="7179" width="11.81640625" style="4" customWidth="1"/>
    <col min="7180" max="7180" width="14.54296875" style="4" customWidth="1"/>
    <col min="7181" max="7181" width="11.54296875" style="4" customWidth="1"/>
    <col min="7182" max="7182" width="11.54296875" style="4" bestFit="1" customWidth="1"/>
    <col min="7183" max="7423" width="8.7265625" style="4"/>
    <col min="7424" max="7424" width="17.54296875" style="4" customWidth="1"/>
    <col min="7425" max="7425" width="12.81640625" style="4" customWidth="1"/>
    <col min="7426" max="7428" width="13.54296875" style="4" customWidth="1"/>
    <col min="7429" max="7429" width="8.453125" style="4" customWidth="1"/>
    <col min="7430" max="7430" width="9.81640625" style="4" bestFit="1" customWidth="1"/>
    <col min="7431" max="7431" width="8.81640625" style="4" bestFit="1" customWidth="1"/>
    <col min="7432" max="7432" width="9.1796875" style="4" bestFit="1" customWidth="1"/>
    <col min="7433" max="7433" width="14.1796875" style="4" customWidth="1"/>
    <col min="7434" max="7434" width="12.1796875" style="4" customWidth="1"/>
    <col min="7435" max="7435" width="11.81640625" style="4" customWidth="1"/>
    <col min="7436" max="7436" width="14.54296875" style="4" customWidth="1"/>
    <col min="7437" max="7437" width="11.54296875" style="4" customWidth="1"/>
    <col min="7438" max="7438" width="11.54296875" style="4" bestFit="1" customWidth="1"/>
    <col min="7439" max="7679" width="8.7265625" style="4"/>
    <col min="7680" max="7680" width="17.54296875" style="4" customWidth="1"/>
    <col min="7681" max="7681" width="12.81640625" style="4" customWidth="1"/>
    <col min="7682" max="7684" width="13.54296875" style="4" customWidth="1"/>
    <col min="7685" max="7685" width="8.453125" style="4" customWidth="1"/>
    <col min="7686" max="7686" width="9.81640625" style="4" bestFit="1" customWidth="1"/>
    <col min="7687" max="7687" width="8.81640625" style="4" bestFit="1" customWidth="1"/>
    <col min="7688" max="7688" width="9.1796875" style="4" bestFit="1" customWidth="1"/>
    <col min="7689" max="7689" width="14.1796875" style="4" customWidth="1"/>
    <col min="7690" max="7690" width="12.1796875" style="4" customWidth="1"/>
    <col min="7691" max="7691" width="11.81640625" style="4" customWidth="1"/>
    <col min="7692" max="7692" width="14.54296875" style="4" customWidth="1"/>
    <col min="7693" max="7693" width="11.54296875" style="4" customWidth="1"/>
    <col min="7694" max="7694" width="11.54296875" style="4" bestFit="1" customWidth="1"/>
    <col min="7695" max="7935" width="8.7265625" style="4"/>
    <col min="7936" max="7936" width="17.54296875" style="4" customWidth="1"/>
    <col min="7937" max="7937" width="12.81640625" style="4" customWidth="1"/>
    <col min="7938" max="7940" width="13.54296875" style="4" customWidth="1"/>
    <col min="7941" max="7941" width="8.453125" style="4" customWidth="1"/>
    <col min="7942" max="7942" width="9.81640625" style="4" bestFit="1" customWidth="1"/>
    <col min="7943" max="7943" width="8.81640625" style="4" bestFit="1" customWidth="1"/>
    <col min="7944" max="7944" width="9.1796875" style="4" bestFit="1" customWidth="1"/>
    <col min="7945" max="7945" width="14.1796875" style="4" customWidth="1"/>
    <col min="7946" max="7946" width="12.1796875" style="4" customWidth="1"/>
    <col min="7947" max="7947" width="11.81640625" style="4" customWidth="1"/>
    <col min="7948" max="7948" width="14.54296875" style="4" customWidth="1"/>
    <col min="7949" max="7949" width="11.54296875" style="4" customWidth="1"/>
    <col min="7950" max="7950" width="11.54296875" style="4" bestFit="1" customWidth="1"/>
    <col min="7951" max="8191" width="8.7265625" style="4"/>
    <col min="8192" max="8192" width="17.54296875" style="4" customWidth="1"/>
    <col min="8193" max="8193" width="12.81640625" style="4" customWidth="1"/>
    <col min="8194" max="8196" width="13.54296875" style="4" customWidth="1"/>
    <col min="8197" max="8197" width="8.453125" style="4" customWidth="1"/>
    <col min="8198" max="8198" width="9.81640625" style="4" bestFit="1" customWidth="1"/>
    <col min="8199" max="8199" width="8.81640625" style="4" bestFit="1" customWidth="1"/>
    <col min="8200" max="8200" width="9.1796875" style="4" bestFit="1" customWidth="1"/>
    <col min="8201" max="8201" width="14.1796875" style="4" customWidth="1"/>
    <col min="8202" max="8202" width="12.1796875" style="4" customWidth="1"/>
    <col min="8203" max="8203" width="11.81640625" style="4" customWidth="1"/>
    <col min="8204" max="8204" width="14.54296875" style="4" customWidth="1"/>
    <col min="8205" max="8205" width="11.54296875" style="4" customWidth="1"/>
    <col min="8206" max="8206" width="11.54296875" style="4" bestFit="1" customWidth="1"/>
    <col min="8207" max="8447" width="8.7265625" style="4"/>
    <col min="8448" max="8448" width="17.54296875" style="4" customWidth="1"/>
    <col min="8449" max="8449" width="12.81640625" style="4" customWidth="1"/>
    <col min="8450" max="8452" width="13.54296875" style="4" customWidth="1"/>
    <col min="8453" max="8453" width="8.453125" style="4" customWidth="1"/>
    <col min="8454" max="8454" width="9.81640625" style="4" bestFit="1" customWidth="1"/>
    <col min="8455" max="8455" width="8.81640625" style="4" bestFit="1" customWidth="1"/>
    <col min="8456" max="8456" width="9.1796875" style="4" bestFit="1" customWidth="1"/>
    <col min="8457" max="8457" width="14.1796875" style="4" customWidth="1"/>
    <col min="8458" max="8458" width="12.1796875" style="4" customWidth="1"/>
    <col min="8459" max="8459" width="11.81640625" style="4" customWidth="1"/>
    <col min="8460" max="8460" width="14.54296875" style="4" customWidth="1"/>
    <col min="8461" max="8461" width="11.54296875" style="4" customWidth="1"/>
    <col min="8462" max="8462" width="11.54296875" style="4" bestFit="1" customWidth="1"/>
    <col min="8463" max="8703" width="8.7265625" style="4"/>
    <col min="8704" max="8704" width="17.54296875" style="4" customWidth="1"/>
    <col min="8705" max="8705" width="12.81640625" style="4" customWidth="1"/>
    <col min="8706" max="8708" width="13.54296875" style="4" customWidth="1"/>
    <col min="8709" max="8709" width="8.453125" style="4" customWidth="1"/>
    <col min="8710" max="8710" width="9.81640625" style="4" bestFit="1" customWidth="1"/>
    <col min="8711" max="8711" width="8.81640625" style="4" bestFit="1" customWidth="1"/>
    <col min="8712" max="8712" width="9.1796875" style="4" bestFit="1" customWidth="1"/>
    <col min="8713" max="8713" width="14.1796875" style="4" customWidth="1"/>
    <col min="8714" max="8714" width="12.1796875" style="4" customWidth="1"/>
    <col min="8715" max="8715" width="11.81640625" style="4" customWidth="1"/>
    <col min="8716" max="8716" width="14.54296875" style="4" customWidth="1"/>
    <col min="8717" max="8717" width="11.54296875" style="4" customWidth="1"/>
    <col min="8718" max="8718" width="11.54296875" style="4" bestFit="1" customWidth="1"/>
    <col min="8719" max="8959" width="8.7265625" style="4"/>
    <col min="8960" max="8960" width="17.54296875" style="4" customWidth="1"/>
    <col min="8961" max="8961" width="12.81640625" style="4" customWidth="1"/>
    <col min="8962" max="8964" width="13.54296875" style="4" customWidth="1"/>
    <col min="8965" max="8965" width="8.453125" style="4" customWidth="1"/>
    <col min="8966" max="8966" width="9.81640625" style="4" bestFit="1" customWidth="1"/>
    <col min="8967" max="8967" width="8.81640625" style="4" bestFit="1" customWidth="1"/>
    <col min="8968" max="8968" width="9.1796875" style="4" bestFit="1" customWidth="1"/>
    <col min="8969" max="8969" width="14.1796875" style="4" customWidth="1"/>
    <col min="8970" max="8970" width="12.1796875" style="4" customWidth="1"/>
    <col min="8971" max="8971" width="11.81640625" style="4" customWidth="1"/>
    <col min="8972" max="8972" width="14.54296875" style="4" customWidth="1"/>
    <col min="8973" max="8973" width="11.54296875" style="4" customWidth="1"/>
    <col min="8974" max="8974" width="11.54296875" style="4" bestFit="1" customWidth="1"/>
    <col min="8975" max="9215" width="8.7265625" style="4"/>
    <col min="9216" max="9216" width="17.54296875" style="4" customWidth="1"/>
    <col min="9217" max="9217" width="12.81640625" style="4" customWidth="1"/>
    <col min="9218" max="9220" width="13.54296875" style="4" customWidth="1"/>
    <col min="9221" max="9221" width="8.453125" style="4" customWidth="1"/>
    <col min="9222" max="9222" width="9.81640625" style="4" bestFit="1" customWidth="1"/>
    <col min="9223" max="9223" width="8.81640625" style="4" bestFit="1" customWidth="1"/>
    <col min="9224" max="9224" width="9.1796875" style="4" bestFit="1" customWidth="1"/>
    <col min="9225" max="9225" width="14.1796875" style="4" customWidth="1"/>
    <col min="9226" max="9226" width="12.1796875" style="4" customWidth="1"/>
    <col min="9227" max="9227" width="11.81640625" style="4" customWidth="1"/>
    <col min="9228" max="9228" width="14.54296875" style="4" customWidth="1"/>
    <col min="9229" max="9229" width="11.54296875" style="4" customWidth="1"/>
    <col min="9230" max="9230" width="11.54296875" style="4" bestFit="1" customWidth="1"/>
    <col min="9231" max="9471" width="8.7265625" style="4"/>
    <col min="9472" max="9472" width="17.54296875" style="4" customWidth="1"/>
    <col min="9473" max="9473" width="12.81640625" style="4" customWidth="1"/>
    <col min="9474" max="9476" width="13.54296875" style="4" customWidth="1"/>
    <col min="9477" max="9477" width="8.453125" style="4" customWidth="1"/>
    <col min="9478" max="9478" width="9.81640625" style="4" bestFit="1" customWidth="1"/>
    <col min="9479" max="9479" width="8.81640625" style="4" bestFit="1" customWidth="1"/>
    <col min="9480" max="9480" width="9.1796875" style="4" bestFit="1" customWidth="1"/>
    <col min="9481" max="9481" width="14.1796875" style="4" customWidth="1"/>
    <col min="9482" max="9482" width="12.1796875" style="4" customWidth="1"/>
    <col min="9483" max="9483" width="11.81640625" style="4" customWidth="1"/>
    <col min="9484" max="9484" width="14.54296875" style="4" customWidth="1"/>
    <col min="9485" max="9485" width="11.54296875" style="4" customWidth="1"/>
    <col min="9486" max="9486" width="11.54296875" style="4" bestFit="1" customWidth="1"/>
    <col min="9487" max="9727" width="8.7265625" style="4"/>
    <col min="9728" max="9728" width="17.54296875" style="4" customWidth="1"/>
    <col min="9729" max="9729" width="12.81640625" style="4" customWidth="1"/>
    <col min="9730" max="9732" width="13.54296875" style="4" customWidth="1"/>
    <col min="9733" max="9733" width="8.453125" style="4" customWidth="1"/>
    <col min="9734" max="9734" width="9.81640625" style="4" bestFit="1" customWidth="1"/>
    <col min="9735" max="9735" width="8.81640625" style="4" bestFit="1" customWidth="1"/>
    <col min="9736" max="9736" width="9.1796875" style="4" bestFit="1" customWidth="1"/>
    <col min="9737" max="9737" width="14.1796875" style="4" customWidth="1"/>
    <col min="9738" max="9738" width="12.1796875" style="4" customWidth="1"/>
    <col min="9739" max="9739" width="11.81640625" style="4" customWidth="1"/>
    <col min="9740" max="9740" width="14.54296875" style="4" customWidth="1"/>
    <col min="9741" max="9741" width="11.54296875" style="4" customWidth="1"/>
    <col min="9742" max="9742" width="11.54296875" style="4" bestFit="1" customWidth="1"/>
    <col min="9743" max="9983" width="8.7265625" style="4"/>
    <col min="9984" max="9984" width="17.54296875" style="4" customWidth="1"/>
    <col min="9985" max="9985" width="12.81640625" style="4" customWidth="1"/>
    <col min="9986" max="9988" width="13.54296875" style="4" customWidth="1"/>
    <col min="9989" max="9989" width="8.453125" style="4" customWidth="1"/>
    <col min="9990" max="9990" width="9.81640625" style="4" bestFit="1" customWidth="1"/>
    <col min="9991" max="9991" width="8.81640625" style="4" bestFit="1" customWidth="1"/>
    <col min="9992" max="9992" width="9.1796875" style="4" bestFit="1" customWidth="1"/>
    <col min="9993" max="9993" width="14.1796875" style="4" customWidth="1"/>
    <col min="9994" max="9994" width="12.1796875" style="4" customWidth="1"/>
    <col min="9995" max="9995" width="11.81640625" style="4" customWidth="1"/>
    <col min="9996" max="9996" width="14.54296875" style="4" customWidth="1"/>
    <col min="9997" max="9997" width="11.54296875" style="4" customWidth="1"/>
    <col min="9998" max="9998" width="11.54296875" style="4" bestFit="1" customWidth="1"/>
    <col min="9999" max="10239" width="8.7265625" style="4"/>
    <col min="10240" max="10240" width="17.54296875" style="4" customWidth="1"/>
    <col min="10241" max="10241" width="12.81640625" style="4" customWidth="1"/>
    <col min="10242" max="10244" width="13.54296875" style="4" customWidth="1"/>
    <col min="10245" max="10245" width="8.453125" style="4" customWidth="1"/>
    <col min="10246" max="10246" width="9.81640625" style="4" bestFit="1" customWidth="1"/>
    <col min="10247" max="10247" width="8.81640625" style="4" bestFit="1" customWidth="1"/>
    <col min="10248" max="10248" width="9.1796875" style="4" bestFit="1" customWidth="1"/>
    <col min="10249" max="10249" width="14.1796875" style="4" customWidth="1"/>
    <col min="10250" max="10250" width="12.1796875" style="4" customWidth="1"/>
    <col min="10251" max="10251" width="11.81640625" style="4" customWidth="1"/>
    <col min="10252" max="10252" width="14.54296875" style="4" customWidth="1"/>
    <col min="10253" max="10253" width="11.54296875" style="4" customWidth="1"/>
    <col min="10254" max="10254" width="11.54296875" style="4" bestFit="1" customWidth="1"/>
    <col min="10255" max="10495" width="8.7265625" style="4"/>
    <col min="10496" max="10496" width="17.54296875" style="4" customWidth="1"/>
    <col min="10497" max="10497" width="12.81640625" style="4" customWidth="1"/>
    <col min="10498" max="10500" width="13.54296875" style="4" customWidth="1"/>
    <col min="10501" max="10501" width="8.453125" style="4" customWidth="1"/>
    <col min="10502" max="10502" width="9.81640625" style="4" bestFit="1" customWidth="1"/>
    <col min="10503" max="10503" width="8.81640625" style="4" bestFit="1" customWidth="1"/>
    <col min="10504" max="10504" width="9.1796875" style="4" bestFit="1" customWidth="1"/>
    <col min="10505" max="10505" width="14.1796875" style="4" customWidth="1"/>
    <col min="10506" max="10506" width="12.1796875" style="4" customWidth="1"/>
    <col min="10507" max="10507" width="11.81640625" style="4" customWidth="1"/>
    <col min="10508" max="10508" width="14.54296875" style="4" customWidth="1"/>
    <col min="10509" max="10509" width="11.54296875" style="4" customWidth="1"/>
    <col min="10510" max="10510" width="11.54296875" style="4" bestFit="1" customWidth="1"/>
    <col min="10511" max="10751" width="8.7265625" style="4"/>
    <col min="10752" max="10752" width="17.54296875" style="4" customWidth="1"/>
    <col min="10753" max="10753" width="12.81640625" style="4" customWidth="1"/>
    <col min="10754" max="10756" width="13.54296875" style="4" customWidth="1"/>
    <col min="10757" max="10757" width="8.453125" style="4" customWidth="1"/>
    <col min="10758" max="10758" width="9.81640625" style="4" bestFit="1" customWidth="1"/>
    <col min="10759" max="10759" width="8.81640625" style="4" bestFit="1" customWidth="1"/>
    <col min="10760" max="10760" width="9.1796875" style="4" bestFit="1" customWidth="1"/>
    <col min="10761" max="10761" width="14.1796875" style="4" customWidth="1"/>
    <col min="10762" max="10762" width="12.1796875" style="4" customWidth="1"/>
    <col min="10763" max="10763" width="11.81640625" style="4" customWidth="1"/>
    <col min="10764" max="10764" width="14.54296875" style="4" customWidth="1"/>
    <col min="10765" max="10765" width="11.54296875" style="4" customWidth="1"/>
    <col min="10766" max="10766" width="11.54296875" style="4" bestFit="1" customWidth="1"/>
    <col min="10767" max="11007" width="8.7265625" style="4"/>
    <col min="11008" max="11008" width="17.54296875" style="4" customWidth="1"/>
    <col min="11009" max="11009" width="12.81640625" style="4" customWidth="1"/>
    <col min="11010" max="11012" width="13.54296875" style="4" customWidth="1"/>
    <col min="11013" max="11013" width="8.453125" style="4" customWidth="1"/>
    <col min="11014" max="11014" width="9.81640625" style="4" bestFit="1" customWidth="1"/>
    <col min="11015" max="11015" width="8.81640625" style="4" bestFit="1" customWidth="1"/>
    <col min="11016" max="11016" width="9.1796875" style="4" bestFit="1" customWidth="1"/>
    <col min="11017" max="11017" width="14.1796875" style="4" customWidth="1"/>
    <col min="11018" max="11018" width="12.1796875" style="4" customWidth="1"/>
    <col min="11019" max="11019" width="11.81640625" style="4" customWidth="1"/>
    <col min="11020" max="11020" width="14.54296875" style="4" customWidth="1"/>
    <col min="11021" max="11021" width="11.54296875" style="4" customWidth="1"/>
    <col min="11022" max="11022" width="11.54296875" style="4" bestFit="1" customWidth="1"/>
    <col min="11023" max="11263" width="8.7265625" style="4"/>
    <col min="11264" max="11264" width="17.54296875" style="4" customWidth="1"/>
    <col min="11265" max="11265" width="12.81640625" style="4" customWidth="1"/>
    <col min="11266" max="11268" width="13.54296875" style="4" customWidth="1"/>
    <col min="11269" max="11269" width="8.453125" style="4" customWidth="1"/>
    <col min="11270" max="11270" width="9.81640625" style="4" bestFit="1" customWidth="1"/>
    <col min="11271" max="11271" width="8.81640625" style="4" bestFit="1" customWidth="1"/>
    <col min="11272" max="11272" width="9.1796875" style="4" bestFit="1" customWidth="1"/>
    <col min="11273" max="11273" width="14.1796875" style="4" customWidth="1"/>
    <col min="11274" max="11274" width="12.1796875" style="4" customWidth="1"/>
    <col min="11275" max="11275" width="11.81640625" style="4" customWidth="1"/>
    <col min="11276" max="11276" width="14.54296875" style="4" customWidth="1"/>
    <col min="11277" max="11277" width="11.54296875" style="4" customWidth="1"/>
    <col min="11278" max="11278" width="11.54296875" style="4" bestFit="1" customWidth="1"/>
    <col min="11279" max="11519" width="8.7265625" style="4"/>
    <col min="11520" max="11520" width="17.54296875" style="4" customWidth="1"/>
    <col min="11521" max="11521" width="12.81640625" style="4" customWidth="1"/>
    <col min="11522" max="11524" width="13.54296875" style="4" customWidth="1"/>
    <col min="11525" max="11525" width="8.453125" style="4" customWidth="1"/>
    <col min="11526" max="11526" width="9.81640625" style="4" bestFit="1" customWidth="1"/>
    <col min="11527" max="11527" width="8.81640625" style="4" bestFit="1" customWidth="1"/>
    <col min="11528" max="11528" width="9.1796875" style="4" bestFit="1" customWidth="1"/>
    <col min="11529" max="11529" width="14.1796875" style="4" customWidth="1"/>
    <col min="11530" max="11530" width="12.1796875" style="4" customWidth="1"/>
    <col min="11531" max="11531" width="11.81640625" style="4" customWidth="1"/>
    <col min="11532" max="11532" width="14.54296875" style="4" customWidth="1"/>
    <col min="11533" max="11533" width="11.54296875" style="4" customWidth="1"/>
    <col min="11534" max="11534" width="11.54296875" style="4" bestFit="1" customWidth="1"/>
    <col min="11535" max="11775" width="8.7265625" style="4"/>
    <col min="11776" max="11776" width="17.54296875" style="4" customWidth="1"/>
    <col min="11777" max="11777" width="12.81640625" style="4" customWidth="1"/>
    <col min="11778" max="11780" width="13.54296875" style="4" customWidth="1"/>
    <col min="11781" max="11781" width="8.453125" style="4" customWidth="1"/>
    <col min="11782" max="11782" width="9.81640625" style="4" bestFit="1" customWidth="1"/>
    <col min="11783" max="11783" width="8.81640625" style="4" bestFit="1" customWidth="1"/>
    <col min="11784" max="11784" width="9.1796875" style="4" bestFit="1" customWidth="1"/>
    <col min="11785" max="11785" width="14.1796875" style="4" customWidth="1"/>
    <col min="11786" max="11786" width="12.1796875" style="4" customWidth="1"/>
    <col min="11787" max="11787" width="11.81640625" style="4" customWidth="1"/>
    <col min="11788" max="11788" width="14.54296875" style="4" customWidth="1"/>
    <col min="11789" max="11789" width="11.54296875" style="4" customWidth="1"/>
    <col min="11790" max="11790" width="11.54296875" style="4" bestFit="1" customWidth="1"/>
    <col min="11791" max="12031" width="8.7265625" style="4"/>
    <col min="12032" max="12032" width="17.54296875" style="4" customWidth="1"/>
    <col min="12033" max="12033" width="12.81640625" style="4" customWidth="1"/>
    <col min="12034" max="12036" width="13.54296875" style="4" customWidth="1"/>
    <col min="12037" max="12037" width="8.453125" style="4" customWidth="1"/>
    <col min="12038" max="12038" width="9.81640625" style="4" bestFit="1" customWidth="1"/>
    <col min="12039" max="12039" width="8.81640625" style="4" bestFit="1" customWidth="1"/>
    <col min="12040" max="12040" width="9.1796875" style="4" bestFit="1" customWidth="1"/>
    <col min="12041" max="12041" width="14.1796875" style="4" customWidth="1"/>
    <col min="12042" max="12042" width="12.1796875" style="4" customWidth="1"/>
    <col min="12043" max="12043" width="11.81640625" style="4" customWidth="1"/>
    <col min="12044" max="12044" width="14.54296875" style="4" customWidth="1"/>
    <col min="12045" max="12045" width="11.54296875" style="4" customWidth="1"/>
    <col min="12046" max="12046" width="11.54296875" style="4" bestFit="1" customWidth="1"/>
    <col min="12047" max="12287" width="8.7265625" style="4"/>
    <col min="12288" max="12288" width="17.54296875" style="4" customWidth="1"/>
    <col min="12289" max="12289" width="12.81640625" style="4" customWidth="1"/>
    <col min="12290" max="12292" width="13.54296875" style="4" customWidth="1"/>
    <col min="12293" max="12293" width="8.453125" style="4" customWidth="1"/>
    <col min="12294" max="12294" width="9.81640625" style="4" bestFit="1" customWidth="1"/>
    <col min="12295" max="12295" width="8.81640625" style="4" bestFit="1" customWidth="1"/>
    <col min="12296" max="12296" width="9.1796875" style="4" bestFit="1" customWidth="1"/>
    <col min="12297" max="12297" width="14.1796875" style="4" customWidth="1"/>
    <col min="12298" max="12298" width="12.1796875" style="4" customWidth="1"/>
    <col min="12299" max="12299" width="11.81640625" style="4" customWidth="1"/>
    <col min="12300" max="12300" width="14.54296875" style="4" customWidth="1"/>
    <col min="12301" max="12301" width="11.54296875" style="4" customWidth="1"/>
    <col min="12302" max="12302" width="11.54296875" style="4" bestFit="1" customWidth="1"/>
    <col min="12303" max="12543" width="8.7265625" style="4"/>
    <col min="12544" max="12544" width="17.54296875" style="4" customWidth="1"/>
    <col min="12545" max="12545" width="12.81640625" style="4" customWidth="1"/>
    <col min="12546" max="12548" width="13.54296875" style="4" customWidth="1"/>
    <col min="12549" max="12549" width="8.453125" style="4" customWidth="1"/>
    <col min="12550" max="12550" width="9.81640625" style="4" bestFit="1" customWidth="1"/>
    <col min="12551" max="12551" width="8.81640625" style="4" bestFit="1" customWidth="1"/>
    <col min="12552" max="12552" width="9.1796875" style="4" bestFit="1" customWidth="1"/>
    <col min="12553" max="12553" width="14.1796875" style="4" customWidth="1"/>
    <col min="12554" max="12554" width="12.1796875" style="4" customWidth="1"/>
    <col min="12555" max="12555" width="11.81640625" style="4" customWidth="1"/>
    <col min="12556" max="12556" width="14.54296875" style="4" customWidth="1"/>
    <col min="12557" max="12557" width="11.54296875" style="4" customWidth="1"/>
    <col min="12558" max="12558" width="11.54296875" style="4" bestFit="1" customWidth="1"/>
    <col min="12559" max="12799" width="8.7265625" style="4"/>
    <col min="12800" max="12800" width="17.54296875" style="4" customWidth="1"/>
    <col min="12801" max="12801" width="12.81640625" style="4" customWidth="1"/>
    <col min="12802" max="12804" width="13.54296875" style="4" customWidth="1"/>
    <col min="12805" max="12805" width="8.453125" style="4" customWidth="1"/>
    <col min="12806" max="12806" width="9.81640625" style="4" bestFit="1" customWidth="1"/>
    <col min="12807" max="12807" width="8.81640625" style="4" bestFit="1" customWidth="1"/>
    <col min="12808" max="12808" width="9.1796875" style="4" bestFit="1" customWidth="1"/>
    <col min="12809" max="12809" width="14.1796875" style="4" customWidth="1"/>
    <col min="12810" max="12810" width="12.1796875" style="4" customWidth="1"/>
    <col min="12811" max="12811" width="11.81640625" style="4" customWidth="1"/>
    <col min="12812" max="12812" width="14.54296875" style="4" customWidth="1"/>
    <col min="12813" max="12813" width="11.54296875" style="4" customWidth="1"/>
    <col min="12814" max="12814" width="11.54296875" style="4" bestFit="1" customWidth="1"/>
    <col min="12815" max="13055" width="8.7265625" style="4"/>
    <col min="13056" max="13056" width="17.54296875" style="4" customWidth="1"/>
    <col min="13057" max="13057" width="12.81640625" style="4" customWidth="1"/>
    <col min="13058" max="13060" width="13.54296875" style="4" customWidth="1"/>
    <col min="13061" max="13061" width="8.453125" style="4" customWidth="1"/>
    <col min="13062" max="13062" width="9.81640625" style="4" bestFit="1" customWidth="1"/>
    <col min="13063" max="13063" width="8.81640625" style="4" bestFit="1" customWidth="1"/>
    <col min="13064" max="13064" width="9.1796875" style="4" bestFit="1" customWidth="1"/>
    <col min="13065" max="13065" width="14.1796875" style="4" customWidth="1"/>
    <col min="13066" max="13066" width="12.1796875" style="4" customWidth="1"/>
    <col min="13067" max="13067" width="11.81640625" style="4" customWidth="1"/>
    <col min="13068" max="13068" width="14.54296875" style="4" customWidth="1"/>
    <col min="13069" max="13069" width="11.54296875" style="4" customWidth="1"/>
    <col min="13070" max="13070" width="11.54296875" style="4" bestFit="1" customWidth="1"/>
    <col min="13071" max="13311" width="8.7265625" style="4"/>
    <col min="13312" max="13312" width="17.54296875" style="4" customWidth="1"/>
    <col min="13313" max="13313" width="12.81640625" style="4" customWidth="1"/>
    <col min="13314" max="13316" width="13.54296875" style="4" customWidth="1"/>
    <col min="13317" max="13317" width="8.453125" style="4" customWidth="1"/>
    <col min="13318" max="13318" width="9.81640625" style="4" bestFit="1" customWidth="1"/>
    <col min="13319" max="13319" width="8.81640625" style="4" bestFit="1" customWidth="1"/>
    <col min="13320" max="13320" width="9.1796875" style="4" bestFit="1" customWidth="1"/>
    <col min="13321" max="13321" width="14.1796875" style="4" customWidth="1"/>
    <col min="13322" max="13322" width="12.1796875" style="4" customWidth="1"/>
    <col min="13323" max="13323" width="11.81640625" style="4" customWidth="1"/>
    <col min="13324" max="13324" width="14.54296875" style="4" customWidth="1"/>
    <col min="13325" max="13325" width="11.54296875" style="4" customWidth="1"/>
    <col min="13326" max="13326" width="11.54296875" style="4" bestFit="1" customWidth="1"/>
    <col min="13327" max="13567" width="8.7265625" style="4"/>
    <col min="13568" max="13568" width="17.54296875" style="4" customWidth="1"/>
    <col min="13569" max="13569" width="12.81640625" style="4" customWidth="1"/>
    <col min="13570" max="13572" width="13.54296875" style="4" customWidth="1"/>
    <col min="13573" max="13573" width="8.453125" style="4" customWidth="1"/>
    <col min="13574" max="13574" width="9.81640625" style="4" bestFit="1" customWidth="1"/>
    <col min="13575" max="13575" width="8.81640625" style="4" bestFit="1" customWidth="1"/>
    <col min="13576" max="13576" width="9.1796875" style="4" bestFit="1" customWidth="1"/>
    <col min="13577" max="13577" width="14.1796875" style="4" customWidth="1"/>
    <col min="13578" max="13578" width="12.1796875" style="4" customWidth="1"/>
    <col min="13579" max="13579" width="11.81640625" style="4" customWidth="1"/>
    <col min="13580" max="13580" width="14.54296875" style="4" customWidth="1"/>
    <col min="13581" max="13581" width="11.54296875" style="4" customWidth="1"/>
    <col min="13582" max="13582" width="11.54296875" style="4" bestFit="1" customWidth="1"/>
    <col min="13583" max="13823" width="8.7265625" style="4"/>
    <col min="13824" max="13824" width="17.54296875" style="4" customWidth="1"/>
    <col min="13825" max="13825" width="12.81640625" style="4" customWidth="1"/>
    <col min="13826" max="13828" width="13.54296875" style="4" customWidth="1"/>
    <col min="13829" max="13829" width="8.453125" style="4" customWidth="1"/>
    <col min="13830" max="13830" width="9.81640625" style="4" bestFit="1" customWidth="1"/>
    <col min="13831" max="13831" width="8.81640625" style="4" bestFit="1" customWidth="1"/>
    <col min="13832" max="13832" width="9.1796875" style="4" bestFit="1" customWidth="1"/>
    <col min="13833" max="13833" width="14.1796875" style="4" customWidth="1"/>
    <col min="13834" max="13834" width="12.1796875" style="4" customWidth="1"/>
    <col min="13835" max="13835" width="11.81640625" style="4" customWidth="1"/>
    <col min="13836" max="13836" width="14.54296875" style="4" customWidth="1"/>
    <col min="13837" max="13837" width="11.54296875" style="4" customWidth="1"/>
    <col min="13838" max="13838" width="11.54296875" style="4" bestFit="1" customWidth="1"/>
    <col min="13839" max="14079" width="8.7265625" style="4"/>
    <col min="14080" max="14080" width="17.54296875" style="4" customWidth="1"/>
    <col min="14081" max="14081" width="12.81640625" style="4" customWidth="1"/>
    <col min="14082" max="14084" width="13.54296875" style="4" customWidth="1"/>
    <col min="14085" max="14085" width="8.453125" style="4" customWidth="1"/>
    <col min="14086" max="14086" width="9.81640625" style="4" bestFit="1" customWidth="1"/>
    <col min="14087" max="14087" width="8.81640625" style="4" bestFit="1" customWidth="1"/>
    <col min="14088" max="14088" width="9.1796875" style="4" bestFit="1" customWidth="1"/>
    <col min="14089" max="14089" width="14.1796875" style="4" customWidth="1"/>
    <col min="14090" max="14090" width="12.1796875" style="4" customWidth="1"/>
    <col min="14091" max="14091" width="11.81640625" style="4" customWidth="1"/>
    <col min="14092" max="14092" width="14.54296875" style="4" customWidth="1"/>
    <col min="14093" max="14093" width="11.54296875" style="4" customWidth="1"/>
    <col min="14094" max="14094" width="11.54296875" style="4" bestFit="1" customWidth="1"/>
    <col min="14095" max="14335" width="8.7265625" style="4"/>
    <col min="14336" max="14336" width="17.54296875" style="4" customWidth="1"/>
    <col min="14337" max="14337" width="12.81640625" style="4" customWidth="1"/>
    <col min="14338" max="14340" width="13.54296875" style="4" customWidth="1"/>
    <col min="14341" max="14341" width="8.453125" style="4" customWidth="1"/>
    <col min="14342" max="14342" width="9.81640625" style="4" bestFit="1" customWidth="1"/>
    <col min="14343" max="14343" width="8.81640625" style="4" bestFit="1" customWidth="1"/>
    <col min="14344" max="14344" width="9.1796875" style="4" bestFit="1" customWidth="1"/>
    <col min="14345" max="14345" width="14.1796875" style="4" customWidth="1"/>
    <col min="14346" max="14346" width="12.1796875" style="4" customWidth="1"/>
    <col min="14347" max="14347" width="11.81640625" style="4" customWidth="1"/>
    <col min="14348" max="14348" width="14.54296875" style="4" customWidth="1"/>
    <col min="14349" max="14349" width="11.54296875" style="4" customWidth="1"/>
    <col min="14350" max="14350" width="11.54296875" style="4" bestFit="1" customWidth="1"/>
    <col min="14351" max="14591" width="8.7265625" style="4"/>
    <col min="14592" max="14592" width="17.54296875" style="4" customWidth="1"/>
    <col min="14593" max="14593" width="12.81640625" style="4" customWidth="1"/>
    <col min="14594" max="14596" width="13.54296875" style="4" customWidth="1"/>
    <col min="14597" max="14597" width="8.453125" style="4" customWidth="1"/>
    <col min="14598" max="14598" width="9.81640625" style="4" bestFit="1" customWidth="1"/>
    <col min="14599" max="14599" width="8.81640625" style="4" bestFit="1" customWidth="1"/>
    <col min="14600" max="14600" width="9.1796875" style="4" bestFit="1" customWidth="1"/>
    <col min="14601" max="14601" width="14.1796875" style="4" customWidth="1"/>
    <col min="14602" max="14602" width="12.1796875" style="4" customWidth="1"/>
    <col min="14603" max="14603" width="11.81640625" style="4" customWidth="1"/>
    <col min="14604" max="14604" width="14.54296875" style="4" customWidth="1"/>
    <col min="14605" max="14605" width="11.54296875" style="4" customWidth="1"/>
    <col min="14606" max="14606" width="11.54296875" style="4" bestFit="1" customWidth="1"/>
    <col min="14607" max="14847" width="8.7265625" style="4"/>
    <col min="14848" max="14848" width="17.54296875" style="4" customWidth="1"/>
    <col min="14849" max="14849" width="12.81640625" style="4" customWidth="1"/>
    <col min="14850" max="14852" width="13.54296875" style="4" customWidth="1"/>
    <col min="14853" max="14853" width="8.453125" style="4" customWidth="1"/>
    <col min="14854" max="14854" width="9.81640625" style="4" bestFit="1" customWidth="1"/>
    <col min="14855" max="14855" width="8.81640625" style="4" bestFit="1" customWidth="1"/>
    <col min="14856" max="14856" width="9.1796875" style="4" bestFit="1" customWidth="1"/>
    <col min="14857" max="14857" width="14.1796875" style="4" customWidth="1"/>
    <col min="14858" max="14858" width="12.1796875" style="4" customWidth="1"/>
    <col min="14859" max="14859" width="11.81640625" style="4" customWidth="1"/>
    <col min="14860" max="14860" width="14.54296875" style="4" customWidth="1"/>
    <col min="14861" max="14861" width="11.54296875" style="4" customWidth="1"/>
    <col min="14862" max="14862" width="11.54296875" style="4" bestFit="1" customWidth="1"/>
    <col min="14863" max="15103" width="8.7265625" style="4"/>
    <col min="15104" max="15104" width="17.54296875" style="4" customWidth="1"/>
    <col min="15105" max="15105" width="12.81640625" style="4" customWidth="1"/>
    <col min="15106" max="15108" width="13.54296875" style="4" customWidth="1"/>
    <col min="15109" max="15109" width="8.453125" style="4" customWidth="1"/>
    <col min="15110" max="15110" width="9.81640625" style="4" bestFit="1" customWidth="1"/>
    <col min="15111" max="15111" width="8.81640625" style="4" bestFit="1" customWidth="1"/>
    <col min="15112" max="15112" width="9.1796875" style="4" bestFit="1" customWidth="1"/>
    <col min="15113" max="15113" width="14.1796875" style="4" customWidth="1"/>
    <col min="15114" max="15114" width="12.1796875" style="4" customWidth="1"/>
    <col min="15115" max="15115" width="11.81640625" style="4" customWidth="1"/>
    <col min="15116" max="15116" width="14.54296875" style="4" customWidth="1"/>
    <col min="15117" max="15117" width="11.54296875" style="4" customWidth="1"/>
    <col min="15118" max="15118" width="11.54296875" style="4" bestFit="1" customWidth="1"/>
    <col min="15119" max="15359" width="8.7265625" style="4"/>
    <col min="15360" max="15360" width="17.54296875" style="4" customWidth="1"/>
    <col min="15361" max="15361" width="12.81640625" style="4" customWidth="1"/>
    <col min="15362" max="15364" width="13.54296875" style="4" customWidth="1"/>
    <col min="15365" max="15365" width="8.453125" style="4" customWidth="1"/>
    <col min="15366" max="15366" width="9.81640625" style="4" bestFit="1" customWidth="1"/>
    <col min="15367" max="15367" width="8.81640625" style="4" bestFit="1" customWidth="1"/>
    <col min="15368" max="15368" width="9.1796875" style="4" bestFit="1" customWidth="1"/>
    <col min="15369" max="15369" width="14.1796875" style="4" customWidth="1"/>
    <col min="15370" max="15370" width="12.1796875" style="4" customWidth="1"/>
    <col min="15371" max="15371" width="11.81640625" style="4" customWidth="1"/>
    <col min="15372" max="15372" width="14.54296875" style="4" customWidth="1"/>
    <col min="15373" max="15373" width="11.54296875" style="4" customWidth="1"/>
    <col min="15374" max="15374" width="11.54296875" style="4" bestFit="1" customWidth="1"/>
    <col min="15375" max="15615" width="8.7265625" style="4"/>
    <col min="15616" max="15616" width="17.54296875" style="4" customWidth="1"/>
    <col min="15617" max="15617" width="12.81640625" style="4" customWidth="1"/>
    <col min="15618" max="15620" width="13.54296875" style="4" customWidth="1"/>
    <col min="15621" max="15621" width="8.453125" style="4" customWidth="1"/>
    <col min="15622" max="15622" width="9.81640625" style="4" bestFit="1" customWidth="1"/>
    <col min="15623" max="15623" width="8.81640625" style="4" bestFit="1" customWidth="1"/>
    <col min="15624" max="15624" width="9.1796875" style="4" bestFit="1" customWidth="1"/>
    <col min="15625" max="15625" width="14.1796875" style="4" customWidth="1"/>
    <col min="15626" max="15626" width="12.1796875" style="4" customWidth="1"/>
    <col min="15627" max="15627" width="11.81640625" style="4" customWidth="1"/>
    <col min="15628" max="15628" width="14.54296875" style="4" customWidth="1"/>
    <col min="15629" max="15629" width="11.54296875" style="4" customWidth="1"/>
    <col min="15630" max="15630" width="11.54296875" style="4" bestFit="1" customWidth="1"/>
    <col min="15631" max="15871" width="8.7265625" style="4"/>
    <col min="15872" max="15872" width="17.54296875" style="4" customWidth="1"/>
    <col min="15873" max="15873" width="12.81640625" style="4" customWidth="1"/>
    <col min="15874" max="15876" width="13.54296875" style="4" customWidth="1"/>
    <col min="15877" max="15877" width="8.453125" style="4" customWidth="1"/>
    <col min="15878" max="15878" width="9.81640625" style="4" bestFit="1" customWidth="1"/>
    <col min="15879" max="15879" width="8.81640625" style="4" bestFit="1" customWidth="1"/>
    <col min="15880" max="15880" width="9.1796875" style="4" bestFit="1" customWidth="1"/>
    <col min="15881" max="15881" width="14.1796875" style="4" customWidth="1"/>
    <col min="15882" max="15882" width="12.1796875" style="4" customWidth="1"/>
    <col min="15883" max="15883" width="11.81640625" style="4" customWidth="1"/>
    <col min="15884" max="15884" width="14.54296875" style="4" customWidth="1"/>
    <col min="15885" max="15885" width="11.54296875" style="4" customWidth="1"/>
    <col min="15886" max="15886" width="11.54296875" style="4" bestFit="1" customWidth="1"/>
    <col min="15887" max="16127" width="8.7265625" style="4"/>
    <col min="16128" max="16128" width="17.54296875" style="4" customWidth="1"/>
    <col min="16129" max="16129" width="12.81640625" style="4" customWidth="1"/>
    <col min="16130" max="16132" width="13.54296875" style="4" customWidth="1"/>
    <col min="16133" max="16133" width="8.453125" style="4" customWidth="1"/>
    <col min="16134" max="16134" width="9.81640625" style="4" bestFit="1" customWidth="1"/>
    <col min="16135" max="16135" width="8.81640625" style="4" bestFit="1" customWidth="1"/>
    <col min="16136" max="16136" width="9.1796875" style="4" bestFit="1" customWidth="1"/>
    <col min="16137" max="16137" width="14.1796875" style="4" customWidth="1"/>
    <col min="16138" max="16138" width="12.1796875" style="4" customWidth="1"/>
    <col min="16139" max="16139" width="11.81640625" style="4" customWidth="1"/>
    <col min="16140" max="16140" width="14.54296875" style="4" customWidth="1"/>
    <col min="16141" max="16141" width="11.54296875" style="4" customWidth="1"/>
    <col min="16142" max="16142" width="11.54296875" style="4" bestFit="1" customWidth="1"/>
    <col min="16143" max="16384" width="8.7265625" style="4"/>
  </cols>
  <sheetData>
    <row r="1" spans="1:30" ht="17.25" customHeight="1" x14ac:dyDescent="0.3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30" x14ac:dyDescent="0.25">
      <c r="A2" s="1" t="s">
        <v>1</v>
      </c>
      <c r="B2" s="3">
        <v>81665.69</v>
      </c>
      <c r="C2" s="3"/>
      <c r="D2" s="3"/>
      <c r="E2" s="3"/>
      <c r="F2" s="3"/>
      <c r="G2" s="3"/>
      <c r="H2" s="3" t="s">
        <v>2</v>
      </c>
      <c r="I2" s="3"/>
      <c r="J2" s="3"/>
      <c r="K2" s="3"/>
      <c r="L2" s="3"/>
      <c r="M2" s="5">
        <v>5647108.1299999999</v>
      </c>
      <c r="N2" s="6"/>
    </row>
    <row r="3" spans="1:30" ht="11" thickBot="1" x14ac:dyDescent="0.3">
      <c r="A3" s="1" t="s">
        <v>3</v>
      </c>
      <c r="B3" s="3">
        <v>11522.91</v>
      </c>
      <c r="C3" s="3"/>
      <c r="D3" s="7"/>
      <c r="E3" s="8"/>
      <c r="F3" s="9"/>
      <c r="G3" s="3"/>
      <c r="H3" s="3"/>
      <c r="I3" s="6"/>
      <c r="J3" s="5"/>
      <c r="K3" s="3"/>
      <c r="L3" s="3"/>
      <c r="M3" s="3"/>
      <c r="N3" s="3"/>
    </row>
    <row r="4" spans="1:30" ht="46.5" customHeight="1" thickBot="1" x14ac:dyDescent="0.3">
      <c r="A4" s="10"/>
      <c r="B4" s="11"/>
      <c r="C4" s="12"/>
      <c r="D4" s="11" t="s">
        <v>4</v>
      </c>
      <c r="E4" s="11" t="s">
        <v>5</v>
      </c>
      <c r="F4" s="13" t="s">
        <v>6</v>
      </c>
      <c r="G4" s="14" t="s">
        <v>7</v>
      </c>
      <c r="H4" s="14" t="s">
        <v>8</v>
      </c>
      <c r="I4" s="14" t="s">
        <v>9</v>
      </c>
      <c r="J4" s="14" t="s">
        <v>10</v>
      </c>
      <c r="K4" s="14" t="s">
        <v>11</v>
      </c>
      <c r="L4" s="14" t="s">
        <v>12</v>
      </c>
      <c r="M4" s="14" t="s">
        <v>13</v>
      </c>
      <c r="N4" s="15" t="s">
        <v>14</v>
      </c>
    </row>
    <row r="5" spans="1:30" ht="20.5" x14ac:dyDescent="0.25">
      <c r="A5" s="16"/>
      <c r="B5" s="17" t="s">
        <v>15</v>
      </c>
      <c r="C5" s="18" t="s">
        <v>16</v>
      </c>
      <c r="D5" s="19" t="s">
        <v>17</v>
      </c>
      <c r="E5" s="19" t="s">
        <v>18</v>
      </c>
      <c r="F5" s="17" t="s">
        <v>19</v>
      </c>
      <c r="G5" s="20" t="s">
        <v>20</v>
      </c>
      <c r="H5" s="20" t="s">
        <v>21</v>
      </c>
      <c r="I5" s="20" t="s">
        <v>22</v>
      </c>
      <c r="J5" s="20" t="s">
        <v>23</v>
      </c>
      <c r="K5" s="20" t="s">
        <v>24</v>
      </c>
      <c r="L5" s="20" t="s">
        <v>25</v>
      </c>
      <c r="M5" s="17" t="s">
        <v>26</v>
      </c>
      <c r="N5" s="21" t="s">
        <v>27</v>
      </c>
    </row>
    <row r="6" spans="1:30" x14ac:dyDescent="0.25">
      <c r="A6" s="22" t="s">
        <v>28</v>
      </c>
      <c r="B6" s="23">
        <f>B2</f>
        <v>81665.69</v>
      </c>
      <c r="C6" s="24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</row>
    <row r="7" spans="1:30" x14ac:dyDescent="0.25">
      <c r="A7" s="22" t="s">
        <v>29</v>
      </c>
      <c r="B7" s="23" t="s">
        <v>29</v>
      </c>
      <c r="C7" s="23">
        <v>5786845.4400000004</v>
      </c>
      <c r="D7" s="23"/>
      <c r="E7" s="23">
        <v>5200</v>
      </c>
      <c r="F7" s="23"/>
      <c r="G7" s="26"/>
      <c r="H7" s="27">
        <v>5085475.4400000004</v>
      </c>
      <c r="I7" s="26"/>
      <c r="J7" s="26"/>
      <c r="K7" s="26"/>
      <c r="L7" s="28"/>
      <c r="M7" s="26"/>
      <c r="N7" s="23">
        <v>696170</v>
      </c>
    </row>
    <row r="8" spans="1:30" x14ac:dyDescent="0.25">
      <c r="A8" s="29" t="s">
        <v>30</v>
      </c>
      <c r="B8" s="30"/>
      <c r="C8" s="23">
        <v>638874.99</v>
      </c>
      <c r="D8" s="30"/>
      <c r="E8" s="30">
        <v>15095.3</v>
      </c>
      <c r="F8" s="31"/>
      <c r="G8" s="32"/>
      <c r="H8" s="33">
        <v>561632.68999999994</v>
      </c>
      <c r="I8" s="32"/>
      <c r="J8" s="32"/>
      <c r="K8" s="32"/>
      <c r="L8" s="32"/>
      <c r="M8" s="32"/>
      <c r="N8" s="30">
        <v>62147</v>
      </c>
    </row>
    <row r="9" spans="1:30" ht="11" thickBot="1" x14ac:dyDescent="0.3">
      <c r="A9" s="34"/>
      <c r="B9" s="30"/>
      <c r="C9" s="30"/>
      <c r="D9" s="30"/>
      <c r="E9" s="30"/>
      <c r="F9" s="31"/>
      <c r="G9" s="31"/>
      <c r="H9" s="31"/>
      <c r="I9" s="31"/>
      <c r="J9" s="31"/>
      <c r="K9" s="31"/>
      <c r="L9" s="31"/>
      <c r="M9" s="31"/>
      <c r="N9" s="30"/>
    </row>
    <row r="10" spans="1:30" ht="11" thickBot="1" x14ac:dyDescent="0.3">
      <c r="A10" s="35" t="s">
        <v>31</v>
      </c>
      <c r="B10" s="36"/>
      <c r="C10" s="37">
        <f>SUM(C7:C9)</f>
        <v>6425720.4300000006</v>
      </c>
      <c r="D10" s="37">
        <f t="shared" ref="D10:M10" si="0">SUM(D7:D9)</f>
        <v>0</v>
      </c>
      <c r="E10" s="37">
        <f t="shared" si="0"/>
        <v>20295.3</v>
      </c>
      <c r="F10" s="37">
        <f t="shared" si="0"/>
        <v>0</v>
      </c>
      <c r="G10" s="37">
        <f t="shared" si="0"/>
        <v>0</v>
      </c>
      <c r="H10" s="37">
        <f>SUM(H7:H9)</f>
        <v>5647108.1300000008</v>
      </c>
      <c r="I10" s="37">
        <f>SUM(I7:I9)</f>
        <v>0</v>
      </c>
      <c r="J10" s="37">
        <f t="shared" si="0"/>
        <v>0</v>
      </c>
      <c r="K10" s="37">
        <f t="shared" si="0"/>
        <v>0</v>
      </c>
      <c r="L10" s="37">
        <f>SUM(L7:L9)</f>
        <v>0</v>
      </c>
      <c r="M10" s="37">
        <f t="shared" si="0"/>
        <v>0</v>
      </c>
      <c r="N10" s="38">
        <f>SUM(N7:N9)</f>
        <v>758317</v>
      </c>
    </row>
    <row r="11" spans="1:30" x14ac:dyDescent="0.25">
      <c r="A11" s="39" t="s">
        <v>32</v>
      </c>
      <c r="B11" s="40"/>
      <c r="C11" s="41">
        <f>D10+E10+N10+H11+G11+I11+J11+K11+L11+M11</f>
        <v>6425720.4299999997</v>
      </c>
      <c r="D11" s="42"/>
      <c r="E11" s="42">
        <v>20295.3</v>
      </c>
      <c r="F11" s="41"/>
      <c r="G11" s="41">
        <v>78025.72</v>
      </c>
      <c r="H11" s="41">
        <v>3990512.36</v>
      </c>
      <c r="I11" s="43">
        <v>1073254.76</v>
      </c>
      <c r="J11" s="44">
        <v>262238.28999999998</v>
      </c>
      <c r="K11" s="45">
        <v>112307</v>
      </c>
      <c r="L11" s="46">
        <v>67555</v>
      </c>
      <c r="M11" s="46">
        <v>63215</v>
      </c>
      <c r="N11" s="42">
        <v>758317</v>
      </c>
    </row>
    <row r="12" spans="1:30" x14ac:dyDescent="0.25">
      <c r="A12" s="22" t="s">
        <v>33</v>
      </c>
      <c r="B12" s="25"/>
      <c r="C12" s="25"/>
      <c r="D12" s="25"/>
      <c r="E12" s="25"/>
      <c r="F12" s="25"/>
      <c r="G12" s="25"/>
      <c r="H12" s="47"/>
      <c r="I12" s="25"/>
      <c r="J12" s="25"/>
      <c r="K12" s="25"/>
      <c r="L12" s="25"/>
      <c r="M12" s="25"/>
      <c r="N12" s="25"/>
    </row>
    <row r="13" spans="1:30" ht="13" customHeight="1" x14ac:dyDescent="0.25">
      <c r="A13" s="48" t="s">
        <v>34</v>
      </c>
      <c r="B13" s="49" t="s">
        <v>35</v>
      </c>
      <c r="C13" s="25"/>
      <c r="D13" s="23"/>
      <c r="E13" s="23">
        <v>301639.84000000003</v>
      </c>
      <c r="F13" s="25"/>
      <c r="G13" s="25"/>
      <c r="H13" s="50"/>
      <c r="I13" s="25"/>
      <c r="J13" s="25"/>
      <c r="K13" s="49"/>
      <c r="L13" s="49"/>
      <c r="M13" s="49"/>
      <c r="N13" s="51"/>
    </row>
    <row r="14" spans="1:30" ht="11.15" customHeight="1" x14ac:dyDescent="0.25">
      <c r="A14" s="48"/>
      <c r="B14" s="49" t="s">
        <v>36</v>
      </c>
      <c r="C14" s="25"/>
      <c r="D14" s="23"/>
      <c r="E14" s="23"/>
      <c r="F14" s="25"/>
      <c r="G14" s="25"/>
      <c r="H14" s="25"/>
      <c r="I14" s="25"/>
      <c r="J14" s="25"/>
      <c r="K14" s="49"/>
      <c r="L14" s="49"/>
      <c r="M14" s="49"/>
      <c r="N14" s="51"/>
    </row>
    <row r="15" spans="1:30" x14ac:dyDescent="0.25">
      <c r="A15" s="52" t="s">
        <v>37</v>
      </c>
      <c r="B15" s="27"/>
      <c r="C15" s="25"/>
      <c r="D15" s="25"/>
      <c r="E15" s="25"/>
      <c r="F15" s="25"/>
      <c r="G15" s="25"/>
      <c r="H15" s="25"/>
      <c r="I15" s="25"/>
      <c r="J15" s="25"/>
      <c r="K15" s="26"/>
      <c r="L15" s="26"/>
      <c r="M15" s="26"/>
      <c r="N15" s="49"/>
      <c r="AD15" s="53"/>
    </row>
    <row r="16" spans="1:30" x14ac:dyDescent="0.25">
      <c r="A16" s="48" t="s">
        <v>38</v>
      </c>
      <c r="B16" s="27"/>
      <c r="C16" s="25"/>
      <c r="D16" s="25"/>
      <c r="E16" s="25"/>
      <c r="F16" s="25"/>
      <c r="G16" s="25"/>
      <c r="H16" s="25"/>
      <c r="I16" s="23"/>
      <c r="J16" s="25"/>
      <c r="K16" s="27"/>
      <c r="L16" s="27"/>
      <c r="M16" s="27"/>
      <c r="N16" s="49"/>
      <c r="AD16" s="53"/>
    </row>
    <row r="17" spans="1:14" x14ac:dyDescent="0.25">
      <c r="A17" s="54" t="s">
        <v>39</v>
      </c>
      <c r="B17" s="49"/>
      <c r="C17" s="25"/>
      <c r="D17" s="25"/>
      <c r="E17" s="25"/>
      <c r="F17" s="25"/>
      <c r="G17" s="25"/>
      <c r="H17" s="26">
        <v>17551.7</v>
      </c>
      <c r="I17" s="26"/>
      <c r="J17" s="23"/>
      <c r="K17" s="27"/>
      <c r="L17" s="27"/>
      <c r="M17" s="27"/>
      <c r="N17" s="49"/>
    </row>
    <row r="18" spans="1:14" x14ac:dyDescent="0.25">
      <c r="A18" s="54" t="s">
        <v>40</v>
      </c>
      <c r="B18" s="49"/>
      <c r="C18" s="25"/>
      <c r="D18" s="25"/>
      <c r="E18" s="25"/>
      <c r="F18" s="25"/>
      <c r="G18" s="25"/>
      <c r="H18" s="27"/>
      <c r="I18" s="26"/>
      <c r="J18" s="25"/>
      <c r="K18" s="27"/>
      <c r="L18" s="27"/>
      <c r="M18" s="26"/>
      <c r="N18" s="49"/>
    </row>
    <row r="19" spans="1:14" x14ac:dyDescent="0.25">
      <c r="A19" s="54" t="s">
        <v>41</v>
      </c>
      <c r="B19" s="49"/>
      <c r="C19" s="25"/>
      <c r="D19" s="25"/>
      <c r="E19" s="25"/>
      <c r="F19" s="25"/>
      <c r="G19" s="25"/>
      <c r="H19" s="26">
        <v>17132</v>
      </c>
      <c r="I19" s="26">
        <v>4126</v>
      </c>
      <c r="J19" s="23"/>
      <c r="K19" s="27"/>
      <c r="L19" s="27"/>
      <c r="M19" s="26"/>
      <c r="N19" s="49"/>
    </row>
    <row r="20" spans="1:14" x14ac:dyDescent="0.25">
      <c r="A20" s="54" t="s">
        <v>42</v>
      </c>
      <c r="B20" s="49"/>
      <c r="C20" s="25"/>
      <c r="D20" s="25"/>
      <c r="E20" s="25"/>
      <c r="F20" s="25"/>
      <c r="G20" s="25"/>
      <c r="H20" s="26">
        <f>11000+2.19</f>
        <v>11002.19</v>
      </c>
      <c r="I20" s="26"/>
      <c r="J20" s="23"/>
      <c r="K20" s="27"/>
      <c r="L20" s="27"/>
      <c r="M20" s="27"/>
      <c r="N20" s="49"/>
    </row>
    <row r="21" spans="1:14" x14ac:dyDescent="0.25">
      <c r="A21" s="48" t="s">
        <v>43</v>
      </c>
      <c r="B21" s="49"/>
      <c r="C21" s="25"/>
      <c r="D21" s="25"/>
      <c r="E21" s="25"/>
      <c r="F21" s="25"/>
      <c r="G21" s="25"/>
      <c r="H21" s="26">
        <v>1208429</v>
      </c>
      <c r="I21" s="26">
        <v>83525</v>
      </c>
      <c r="J21" s="24"/>
      <c r="K21" s="27"/>
      <c r="L21" s="27"/>
      <c r="M21" s="27"/>
      <c r="N21" s="49"/>
    </row>
    <row r="22" spans="1:14" x14ac:dyDescent="0.25">
      <c r="A22" s="48" t="s">
        <v>44</v>
      </c>
      <c r="B22" s="49"/>
      <c r="C22" s="25"/>
      <c r="D22" s="25"/>
      <c r="E22" s="25"/>
      <c r="F22" s="25"/>
      <c r="G22" s="25"/>
      <c r="H22" s="26">
        <f>2778+486053.1-69353.1</f>
        <v>419478</v>
      </c>
      <c r="I22" s="26">
        <f>215+32250</f>
        <v>32465</v>
      </c>
      <c r="J22" s="24"/>
      <c r="K22" s="27"/>
      <c r="L22" s="27"/>
      <c r="M22" s="27"/>
      <c r="N22" s="49"/>
    </row>
    <row r="23" spans="1:14" x14ac:dyDescent="0.25">
      <c r="A23" s="48" t="s">
        <v>45</v>
      </c>
      <c r="B23" s="49"/>
      <c r="C23" s="25"/>
      <c r="D23" s="25"/>
      <c r="E23" s="25"/>
      <c r="F23" s="25"/>
      <c r="G23" s="25"/>
      <c r="H23" s="26">
        <f>210625-30053</f>
        <v>180572</v>
      </c>
      <c r="I23" s="26">
        <v>12481</v>
      </c>
      <c r="J23" s="24"/>
      <c r="K23" s="27"/>
      <c r="L23" s="27"/>
      <c r="M23" s="27"/>
      <c r="N23" s="49"/>
    </row>
    <row r="24" spans="1:14" x14ac:dyDescent="0.25">
      <c r="A24" s="54" t="s">
        <v>46</v>
      </c>
      <c r="B24" s="49"/>
      <c r="C24" s="25"/>
      <c r="D24" s="25"/>
      <c r="E24" s="25"/>
      <c r="F24" s="25"/>
      <c r="G24" s="23">
        <v>29000</v>
      </c>
      <c r="H24" s="26">
        <v>64950</v>
      </c>
      <c r="I24" s="27"/>
      <c r="J24" s="23"/>
      <c r="K24" s="27"/>
      <c r="L24" s="27"/>
      <c r="M24" s="27"/>
      <c r="N24" s="49"/>
    </row>
    <row r="25" spans="1:14" x14ac:dyDescent="0.25">
      <c r="A25" s="55" t="s">
        <v>47</v>
      </c>
      <c r="B25" s="49"/>
      <c r="C25" s="25"/>
      <c r="D25" s="25"/>
      <c r="E25" s="25"/>
      <c r="F25" s="25"/>
      <c r="G25" s="23">
        <v>2700</v>
      </c>
      <c r="H25" s="26">
        <v>7764.22</v>
      </c>
      <c r="I25" s="26"/>
      <c r="J25" s="23"/>
      <c r="K25" s="27"/>
      <c r="L25" s="27"/>
      <c r="M25" s="27"/>
      <c r="N25" s="49"/>
    </row>
    <row r="26" spans="1:14" x14ac:dyDescent="0.25">
      <c r="A26" s="55" t="s">
        <v>48</v>
      </c>
      <c r="B26" s="49"/>
      <c r="C26" s="25"/>
      <c r="D26" s="25"/>
      <c r="E26" s="25"/>
      <c r="F26" s="25"/>
      <c r="G26" s="25"/>
      <c r="H26" s="26">
        <v>1854</v>
      </c>
      <c r="I26" s="26"/>
      <c r="J26" s="23"/>
      <c r="K26" s="27"/>
      <c r="L26" s="27"/>
      <c r="M26" s="27"/>
      <c r="N26" s="49"/>
    </row>
    <row r="27" spans="1:14" x14ac:dyDescent="0.25">
      <c r="A27" s="54" t="s">
        <v>49</v>
      </c>
      <c r="B27" s="49"/>
      <c r="C27" s="25"/>
      <c r="D27" s="25"/>
      <c r="E27" s="25"/>
      <c r="F27" s="25"/>
      <c r="G27" s="23">
        <v>10025.98</v>
      </c>
      <c r="H27" s="26">
        <v>930790.76</v>
      </c>
      <c r="I27" s="26"/>
      <c r="J27" s="23"/>
      <c r="K27" s="27"/>
      <c r="L27" s="27"/>
      <c r="M27" s="27"/>
      <c r="N27" s="49"/>
    </row>
    <row r="28" spans="1:14" x14ac:dyDescent="0.25">
      <c r="A28" s="54" t="s">
        <v>50</v>
      </c>
      <c r="B28" s="49"/>
      <c r="C28" s="25"/>
      <c r="D28" s="25"/>
      <c r="E28" s="25"/>
      <c r="F28" s="25"/>
      <c r="G28" s="25"/>
      <c r="H28" s="26">
        <f>9100+1350</f>
        <v>10450</v>
      </c>
      <c r="I28" s="27"/>
      <c r="J28" s="23"/>
      <c r="K28" s="27"/>
      <c r="L28" s="27"/>
      <c r="M28" s="27"/>
      <c r="N28" s="49"/>
    </row>
    <row r="29" spans="1:14" ht="15" customHeight="1" x14ac:dyDescent="0.25">
      <c r="A29" s="54" t="s">
        <v>51</v>
      </c>
      <c r="B29" s="49"/>
      <c r="C29" s="25"/>
      <c r="D29" s="25"/>
      <c r="E29" s="25"/>
      <c r="F29" s="25"/>
      <c r="G29" s="25"/>
      <c r="H29" s="26"/>
      <c r="I29" s="26"/>
      <c r="J29" s="23"/>
      <c r="K29" s="26"/>
      <c r="L29" s="27"/>
      <c r="M29" s="27"/>
      <c r="N29" s="49"/>
    </row>
    <row r="30" spans="1:14" x14ac:dyDescent="0.25">
      <c r="A30" s="55" t="s">
        <v>52</v>
      </c>
      <c r="B30" s="25"/>
      <c r="C30" s="25"/>
      <c r="D30" s="25"/>
      <c r="E30" s="25"/>
      <c r="F30" s="25"/>
      <c r="G30" s="25"/>
      <c r="H30" s="26">
        <v>7100</v>
      </c>
      <c r="I30" s="26"/>
      <c r="J30" s="23"/>
      <c r="K30" s="27"/>
      <c r="L30" s="27"/>
      <c r="M30" s="27"/>
      <c r="N30" s="49"/>
    </row>
    <row r="31" spans="1:14" x14ac:dyDescent="0.25">
      <c r="A31" s="54" t="s">
        <v>53</v>
      </c>
      <c r="B31" s="49"/>
      <c r="C31" s="25"/>
      <c r="D31" s="25"/>
      <c r="E31" s="25"/>
      <c r="F31" s="25"/>
      <c r="G31" s="25"/>
      <c r="H31" s="26">
        <f>418500+7471.1</f>
        <v>425971.1</v>
      </c>
      <c r="I31" s="26"/>
      <c r="J31" s="23"/>
      <c r="K31" s="27"/>
      <c r="L31" s="27"/>
      <c r="M31" s="27"/>
      <c r="N31" s="49"/>
    </row>
    <row r="32" spans="1:14" x14ac:dyDescent="0.25">
      <c r="A32" s="56" t="s">
        <v>54</v>
      </c>
      <c r="B32" s="49"/>
      <c r="C32" s="25"/>
      <c r="D32" s="25"/>
      <c r="E32" s="25"/>
      <c r="F32" s="25"/>
      <c r="G32" s="25"/>
      <c r="H32" s="27"/>
      <c r="I32" s="26"/>
      <c r="J32" s="23"/>
      <c r="K32" s="26"/>
      <c r="L32" s="27"/>
      <c r="M32" s="27"/>
      <c r="N32" s="49"/>
    </row>
    <row r="33" spans="1:14" x14ac:dyDescent="0.25">
      <c r="A33" s="57" t="s">
        <v>55</v>
      </c>
      <c r="B33" s="49"/>
      <c r="C33" s="25"/>
      <c r="D33" s="25"/>
      <c r="E33" s="25"/>
      <c r="F33" s="25"/>
      <c r="G33" s="25"/>
      <c r="H33" s="26"/>
      <c r="I33" s="26"/>
      <c r="J33" s="23"/>
      <c r="K33" s="26"/>
      <c r="L33" s="27"/>
      <c r="M33" s="27"/>
      <c r="N33" s="49"/>
    </row>
    <row r="34" spans="1:14" x14ac:dyDescent="0.25">
      <c r="A34" s="57" t="s">
        <v>56</v>
      </c>
      <c r="B34" s="49"/>
      <c r="C34" s="25"/>
      <c r="D34" s="25"/>
      <c r="E34" s="25"/>
      <c r="F34" s="25"/>
      <c r="G34" s="25"/>
      <c r="H34" s="26"/>
      <c r="I34" s="26"/>
      <c r="J34" s="23"/>
      <c r="K34" s="26"/>
      <c r="L34" s="27"/>
      <c r="M34" s="27"/>
      <c r="N34" s="49"/>
    </row>
    <row r="35" spans="1:14" x14ac:dyDescent="0.25">
      <c r="A35" s="54" t="s">
        <v>57</v>
      </c>
      <c r="B35" s="49"/>
      <c r="C35" s="25"/>
      <c r="D35" s="25"/>
      <c r="E35" s="25"/>
      <c r="F35" s="25"/>
      <c r="G35" s="25"/>
      <c r="H35" s="26">
        <v>26900</v>
      </c>
      <c r="I35" s="26"/>
      <c r="J35" s="23"/>
      <c r="K35" s="27"/>
      <c r="L35" s="27"/>
      <c r="M35" s="27"/>
      <c r="N35" s="49"/>
    </row>
    <row r="36" spans="1:14" x14ac:dyDescent="0.25">
      <c r="A36" s="54"/>
      <c r="B36" s="49"/>
      <c r="C36" s="25"/>
      <c r="D36" s="25"/>
      <c r="E36" s="25"/>
      <c r="F36" s="25"/>
      <c r="G36" s="25"/>
      <c r="H36" s="27"/>
      <c r="I36" s="26"/>
      <c r="J36" s="23"/>
      <c r="K36" s="26"/>
      <c r="L36" s="27"/>
      <c r="M36" s="27"/>
      <c r="N36" s="49"/>
    </row>
    <row r="37" spans="1:14" x14ac:dyDescent="0.25">
      <c r="A37" s="54" t="s">
        <v>58</v>
      </c>
      <c r="B37" s="49"/>
      <c r="C37" s="49"/>
      <c r="D37" s="49"/>
      <c r="E37" s="49"/>
      <c r="F37" s="25"/>
      <c r="G37" s="23"/>
      <c r="H37" s="26">
        <v>2400</v>
      </c>
      <c r="I37" s="26"/>
      <c r="J37" s="23"/>
      <c r="K37" s="27"/>
      <c r="L37" s="27"/>
      <c r="M37" s="27"/>
      <c r="N37" s="49"/>
    </row>
    <row r="38" spans="1:14" x14ac:dyDescent="0.25">
      <c r="A38" s="54" t="s">
        <v>59</v>
      </c>
      <c r="B38" s="49"/>
      <c r="C38" s="49"/>
      <c r="D38" s="49"/>
      <c r="E38" s="49"/>
      <c r="F38" s="25"/>
      <c r="G38" s="23">
        <v>2362.5</v>
      </c>
      <c r="H38" s="26">
        <v>34450.5</v>
      </c>
      <c r="I38" s="26"/>
      <c r="J38" s="23"/>
      <c r="K38" s="27"/>
      <c r="L38" s="27"/>
      <c r="M38" s="27"/>
      <c r="N38" s="49"/>
    </row>
    <row r="39" spans="1:14" x14ac:dyDescent="0.25">
      <c r="A39" s="54" t="s">
        <v>60</v>
      </c>
      <c r="B39" s="49"/>
      <c r="C39" s="49"/>
      <c r="D39" s="49"/>
      <c r="E39" s="49"/>
      <c r="F39" s="25"/>
      <c r="G39" s="25"/>
      <c r="H39" s="26">
        <f>14942.2+7377.5+150000+13448.4+7471</f>
        <v>193239.1</v>
      </c>
      <c r="I39" s="26"/>
      <c r="J39" s="23"/>
      <c r="K39" s="26"/>
      <c r="L39" s="27"/>
      <c r="M39" s="27"/>
      <c r="N39" s="49"/>
    </row>
    <row r="40" spans="1:14" x14ac:dyDescent="0.25">
      <c r="A40" s="54" t="s">
        <v>61</v>
      </c>
      <c r="B40" s="49"/>
      <c r="C40" s="49"/>
      <c r="D40" s="49"/>
      <c r="E40" s="49"/>
      <c r="F40" s="25"/>
      <c r="G40" s="25"/>
      <c r="H40" s="26">
        <f>23587</f>
        <v>23587</v>
      </c>
      <c r="I40" s="26"/>
      <c r="J40" s="23"/>
      <c r="K40" s="27"/>
      <c r="L40" s="27"/>
      <c r="M40" s="27"/>
      <c r="N40" s="49"/>
    </row>
    <row r="41" spans="1:14" x14ac:dyDescent="0.25">
      <c r="A41" s="57" t="s">
        <v>62</v>
      </c>
      <c r="B41" s="49"/>
      <c r="C41" s="49"/>
      <c r="D41" s="49"/>
      <c r="E41" s="49"/>
      <c r="F41" s="25"/>
      <c r="G41" s="25"/>
      <c r="H41" s="26">
        <f>15000+1228+17980</f>
        <v>34208</v>
      </c>
      <c r="I41" s="26"/>
      <c r="J41" s="23"/>
      <c r="K41" s="27"/>
      <c r="L41" s="27"/>
      <c r="M41" s="27"/>
      <c r="N41" s="49"/>
    </row>
    <row r="42" spans="1:14" x14ac:dyDescent="0.25">
      <c r="A42" s="57" t="s">
        <v>63</v>
      </c>
      <c r="B42" s="27"/>
      <c r="C42" s="49"/>
      <c r="D42" s="49"/>
      <c r="E42" s="49"/>
      <c r="F42" s="25"/>
      <c r="G42" s="23">
        <v>11138</v>
      </c>
      <c r="H42" s="26">
        <v>116220</v>
      </c>
      <c r="I42" s="26"/>
      <c r="J42" s="23"/>
      <c r="K42" s="26"/>
      <c r="L42" s="27"/>
      <c r="M42" s="27"/>
      <c r="N42" s="25"/>
    </row>
    <row r="43" spans="1:14" x14ac:dyDescent="0.25">
      <c r="A43" s="57" t="s">
        <v>64</v>
      </c>
      <c r="B43" s="27"/>
      <c r="C43" s="49"/>
      <c r="D43" s="49"/>
      <c r="E43" s="49"/>
      <c r="F43" s="25"/>
      <c r="G43" s="25"/>
      <c r="H43" s="26"/>
      <c r="I43" s="26"/>
      <c r="J43" s="23"/>
      <c r="K43" s="27"/>
      <c r="L43" s="27"/>
      <c r="M43" s="27"/>
      <c r="N43" s="49"/>
    </row>
    <row r="44" spans="1:14" x14ac:dyDescent="0.25">
      <c r="A44" s="57" t="s">
        <v>65</v>
      </c>
      <c r="B44" s="27"/>
      <c r="C44" s="49"/>
      <c r="D44" s="49"/>
      <c r="E44" s="49"/>
      <c r="F44" s="25"/>
      <c r="G44" s="25"/>
      <c r="H44" s="26"/>
      <c r="I44" s="26"/>
      <c r="J44" s="23"/>
      <c r="K44" s="27"/>
      <c r="L44" s="27"/>
      <c r="M44" s="27"/>
      <c r="N44" s="49"/>
    </row>
    <row r="45" spans="1:14" x14ac:dyDescent="0.25">
      <c r="A45" s="57" t="s">
        <v>66</v>
      </c>
      <c r="B45" s="27"/>
      <c r="C45" s="49"/>
      <c r="D45" s="49"/>
      <c r="E45" s="49"/>
      <c r="F45" s="25"/>
      <c r="G45" s="25"/>
      <c r="H45" s="26"/>
      <c r="I45" s="26"/>
      <c r="J45" s="23"/>
      <c r="K45" s="27"/>
      <c r="L45" s="27"/>
      <c r="M45" s="27"/>
      <c r="N45" s="49"/>
    </row>
    <row r="46" spans="1:14" x14ac:dyDescent="0.25">
      <c r="A46" s="58" t="s">
        <v>67</v>
      </c>
      <c r="B46" s="59"/>
      <c r="C46" s="59"/>
      <c r="D46" s="59"/>
      <c r="E46" s="59"/>
      <c r="F46" s="47"/>
      <c r="G46" s="47"/>
      <c r="H46" s="60">
        <f>538586+11953.5+7471.1+14942.2</f>
        <v>572952.79999999993</v>
      </c>
      <c r="I46" s="26"/>
      <c r="J46" s="23"/>
      <c r="K46" s="27"/>
      <c r="L46" s="27"/>
      <c r="M46" s="27"/>
      <c r="N46" s="49"/>
    </row>
    <row r="47" spans="1:14" x14ac:dyDescent="0.25">
      <c r="A47" s="57" t="s">
        <v>68</v>
      </c>
      <c r="B47" s="27"/>
      <c r="C47" s="49"/>
      <c r="D47" s="49"/>
      <c r="E47" s="49"/>
      <c r="F47" s="25"/>
      <c r="G47" s="23"/>
      <c r="H47" s="26"/>
      <c r="I47" s="26"/>
      <c r="J47" s="23"/>
      <c r="K47" s="27"/>
      <c r="L47" s="27"/>
      <c r="M47" s="27"/>
      <c r="N47" s="49"/>
    </row>
    <row r="48" spans="1:14" x14ac:dyDescent="0.25">
      <c r="A48" s="57" t="s">
        <v>69</v>
      </c>
      <c r="B48" s="27"/>
      <c r="C48" s="49"/>
      <c r="D48" s="49"/>
      <c r="E48" s="49"/>
      <c r="F48" s="25"/>
      <c r="G48" s="25"/>
      <c r="H48" s="26">
        <f>34650+16000</f>
        <v>50650</v>
      </c>
      <c r="I48" s="26"/>
      <c r="J48" s="23"/>
      <c r="K48" s="27"/>
      <c r="L48" s="27"/>
      <c r="M48" s="27"/>
      <c r="N48" s="49"/>
    </row>
    <row r="49" spans="1:14" x14ac:dyDescent="0.25">
      <c r="A49" s="57" t="s">
        <v>70</v>
      </c>
      <c r="B49" s="27"/>
      <c r="C49" s="49"/>
      <c r="D49" s="49"/>
      <c r="E49" s="49"/>
      <c r="F49" s="25"/>
      <c r="G49" s="25"/>
      <c r="H49" s="26">
        <v>57860</v>
      </c>
      <c r="I49" s="26">
        <v>77145</v>
      </c>
      <c r="J49" s="23"/>
      <c r="K49" s="27"/>
      <c r="L49" s="27"/>
      <c r="M49" s="27"/>
      <c r="N49" s="49"/>
    </row>
    <row r="50" spans="1:14" x14ac:dyDescent="0.25">
      <c r="A50" s="57" t="s">
        <v>71</v>
      </c>
      <c r="B50" s="27"/>
      <c r="C50" s="49"/>
      <c r="D50" s="49"/>
      <c r="E50" s="49"/>
      <c r="F50" s="25"/>
      <c r="G50" s="25"/>
      <c r="H50" s="26">
        <f>28392+1935+4482.4+4482.4+4482.4</f>
        <v>43774.200000000004</v>
      </c>
      <c r="I50" s="26"/>
      <c r="J50" s="23"/>
      <c r="K50" s="27"/>
      <c r="L50" s="27"/>
      <c r="M50" s="27"/>
      <c r="N50" s="49"/>
    </row>
    <row r="51" spans="1:14" x14ac:dyDescent="0.25">
      <c r="A51" s="57" t="s">
        <v>72</v>
      </c>
      <c r="B51" s="27"/>
      <c r="C51" s="49"/>
      <c r="D51" s="49"/>
      <c r="E51" s="49"/>
      <c r="F51" s="25"/>
      <c r="G51" s="25"/>
      <c r="H51" s="26"/>
      <c r="I51" s="26"/>
      <c r="J51" s="23"/>
      <c r="K51" s="26"/>
      <c r="L51" s="27"/>
      <c r="M51" s="27"/>
      <c r="N51" s="51">
        <v>140000</v>
      </c>
    </row>
    <row r="52" spans="1:14" x14ac:dyDescent="0.25">
      <c r="A52" s="57" t="s">
        <v>73</v>
      </c>
      <c r="B52" s="27"/>
      <c r="C52" s="49"/>
      <c r="D52" s="49"/>
      <c r="E52" s="49"/>
      <c r="F52" s="25"/>
      <c r="G52" s="25"/>
      <c r="H52" s="26"/>
      <c r="I52" s="27"/>
      <c r="J52" s="23"/>
      <c r="K52" s="26"/>
      <c r="L52" s="27"/>
      <c r="M52" s="27"/>
      <c r="N52" s="49"/>
    </row>
    <row r="53" spans="1:14" x14ac:dyDescent="0.25">
      <c r="A53" s="57" t="s">
        <v>74</v>
      </c>
      <c r="B53" s="27"/>
      <c r="C53" s="49"/>
      <c r="D53" s="49"/>
      <c r="E53" s="49"/>
      <c r="F53" s="25"/>
      <c r="G53" s="23">
        <v>47490</v>
      </c>
      <c r="H53" s="26">
        <f>77417-47490</f>
        <v>29927</v>
      </c>
      <c r="I53" s="26"/>
      <c r="J53" s="23"/>
      <c r="K53" s="26"/>
      <c r="L53" s="27"/>
      <c r="M53" s="27"/>
      <c r="N53" s="49"/>
    </row>
    <row r="54" spans="1:14" x14ac:dyDescent="0.25">
      <c r="A54" s="61" t="s">
        <v>75</v>
      </c>
      <c r="B54" s="27"/>
      <c r="C54" s="49"/>
      <c r="D54" s="49"/>
      <c r="E54" s="49"/>
      <c r="F54" s="25"/>
      <c r="G54" s="25"/>
      <c r="H54" s="26">
        <v>5470</v>
      </c>
      <c r="I54" s="27"/>
      <c r="J54" s="62"/>
      <c r="K54" s="63"/>
      <c r="L54" s="63"/>
      <c r="M54" s="27"/>
      <c r="N54" s="49"/>
    </row>
    <row r="55" spans="1:14" ht="13.75" customHeight="1" x14ac:dyDescent="0.25">
      <c r="A55" s="64" t="s">
        <v>76</v>
      </c>
      <c r="B55" s="49"/>
      <c r="C55" s="27"/>
      <c r="D55" s="49"/>
      <c r="E55" s="49"/>
      <c r="F55" s="25"/>
      <c r="G55" s="25"/>
      <c r="H55" s="26">
        <v>29885.7</v>
      </c>
      <c r="I55" s="27"/>
      <c r="J55" s="25"/>
      <c r="K55" s="49"/>
      <c r="L55" s="49"/>
      <c r="M55" s="49"/>
      <c r="N55" s="27"/>
    </row>
    <row r="56" spans="1:14" x14ac:dyDescent="0.25">
      <c r="A56" s="64" t="s">
        <v>77</v>
      </c>
      <c r="B56" s="49"/>
      <c r="C56" s="27"/>
      <c r="D56" s="49"/>
      <c r="E56" s="49"/>
      <c r="F56" s="25"/>
      <c r="G56" s="25"/>
      <c r="H56" s="26"/>
      <c r="I56" s="26"/>
      <c r="J56" s="25"/>
      <c r="K56" s="49"/>
      <c r="L56" s="49"/>
      <c r="M56" s="49"/>
      <c r="N56" s="27"/>
    </row>
    <row r="57" spans="1:14" x14ac:dyDescent="0.25">
      <c r="A57" s="64" t="s">
        <v>78</v>
      </c>
      <c r="B57" s="49"/>
      <c r="C57" s="27"/>
      <c r="D57" s="49"/>
      <c r="E57" s="49"/>
      <c r="F57" s="25"/>
      <c r="G57" s="25"/>
      <c r="H57" s="26">
        <f>11960+34550</f>
        <v>46510</v>
      </c>
      <c r="I57" s="27"/>
      <c r="J57" s="65"/>
      <c r="K57" s="49"/>
      <c r="L57" s="49"/>
      <c r="M57" s="49"/>
      <c r="N57" s="27"/>
    </row>
    <row r="58" spans="1:14" x14ac:dyDescent="0.25">
      <c r="A58" s="64" t="s">
        <v>79</v>
      </c>
      <c r="B58" s="49"/>
      <c r="C58" s="27"/>
      <c r="D58" s="49"/>
      <c r="E58" s="49"/>
      <c r="F58" s="49"/>
      <c r="G58" s="49"/>
      <c r="H58" s="26">
        <f>40345.5+89700</f>
        <v>130045.5</v>
      </c>
      <c r="I58" s="27"/>
      <c r="J58" s="26"/>
      <c r="K58" s="49"/>
      <c r="L58" s="49"/>
      <c r="M58" s="49"/>
      <c r="N58" s="27"/>
    </row>
    <row r="59" spans="1:14" x14ac:dyDescent="0.25">
      <c r="A59" s="64"/>
      <c r="B59" s="49"/>
      <c r="C59" s="27"/>
      <c r="D59" s="49"/>
      <c r="E59" s="49"/>
      <c r="F59" s="49"/>
      <c r="G59" s="49"/>
      <c r="H59" s="26"/>
      <c r="I59" s="27"/>
      <c r="J59" s="26"/>
      <c r="K59" s="49"/>
      <c r="L59" s="49"/>
      <c r="M59" s="49"/>
      <c r="N59" s="27"/>
    </row>
    <row r="60" spans="1:14" x14ac:dyDescent="0.25">
      <c r="A60" s="54" t="s">
        <v>80</v>
      </c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51">
        <v>695730</v>
      </c>
    </row>
    <row r="61" spans="1:14" x14ac:dyDescent="0.25">
      <c r="A61" s="66" t="s">
        <v>81</v>
      </c>
      <c r="B61" s="49"/>
      <c r="C61" s="51">
        <f>SUM(D61:N61)</f>
        <v>6150953.0900000008</v>
      </c>
      <c r="D61" s="23"/>
      <c r="E61" s="26">
        <f>E13</f>
        <v>301639.84000000003</v>
      </c>
      <c r="F61" s="51"/>
      <c r="G61" s="51">
        <f t="shared" ref="G61:L61" si="1">SUM(G17:G60)</f>
        <v>102716.48</v>
      </c>
      <c r="H61" s="51">
        <f>SUM(H14:H60)</f>
        <v>4701124.7700000005</v>
      </c>
      <c r="I61" s="51">
        <f t="shared" si="1"/>
        <v>209742</v>
      </c>
      <c r="J61" s="51">
        <f t="shared" si="1"/>
        <v>0</v>
      </c>
      <c r="K61" s="51">
        <f t="shared" si="1"/>
        <v>0</v>
      </c>
      <c r="L61" s="51">
        <f t="shared" si="1"/>
        <v>0</v>
      </c>
      <c r="M61" s="51">
        <f>SUM(M18:M60)</f>
        <v>0</v>
      </c>
      <c r="N61" s="51">
        <f>SUM(N13:N60)</f>
        <v>835730</v>
      </c>
    </row>
    <row r="62" spans="1:14" x14ac:dyDescent="0.25">
      <c r="A62" s="54"/>
      <c r="B62" s="49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</row>
    <row r="63" spans="1:14" x14ac:dyDescent="0.25">
      <c r="A63" s="54" t="s">
        <v>82</v>
      </c>
      <c r="B63" s="49"/>
      <c r="C63" s="51"/>
      <c r="D63" s="51"/>
      <c r="E63" s="51"/>
      <c r="F63" s="49"/>
      <c r="G63" s="49"/>
      <c r="H63" s="49"/>
      <c r="I63" s="49"/>
      <c r="J63" s="49"/>
      <c r="K63" s="49"/>
      <c r="L63" s="49"/>
      <c r="M63" s="49"/>
      <c r="N63" s="49"/>
    </row>
    <row r="64" spans="1:14" x14ac:dyDescent="0.25">
      <c r="A64" s="1" t="s">
        <v>1</v>
      </c>
      <c r="B64" s="67">
        <v>357918.54</v>
      </c>
      <c r="C64" s="3"/>
      <c r="D64" s="3"/>
      <c r="E64" s="3"/>
      <c r="F64" s="3"/>
      <c r="G64" s="3"/>
      <c r="H64" s="3">
        <f>5510592.59-418000</f>
        <v>5092592.59</v>
      </c>
      <c r="I64" s="3" t="s">
        <v>83</v>
      </c>
      <c r="J64" s="3"/>
      <c r="K64" s="3"/>
      <c r="L64" s="3"/>
      <c r="M64" s="3"/>
      <c r="N64" s="3"/>
    </row>
    <row r="65" spans="1:14" x14ac:dyDescent="0.25">
      <c r="A65" s="1" t="s">
        <v>3</v>
      </c>
      <c r="B65" s="67">
        <v>10037.4</v>
      </c>
      <c r="C65" s="3"/>
      <c r="D65" s="3"/>
      <c r="E65" s="3"/>
      <c r="F65" s="68"/>
      <c r="G65" s="3"/>
      <c r="H65" s="3">
        <v>1058360.5</v>
      </c>
      <c r="I65" s="3" t="s">
        <v>84</v>
      </c>
      <c r="J65" s="3"/>
      <c r="K65" s="3"/>
      <c r="L65" s="3"/>
      <c r="M65" s="3"/>
      <c r="N65" s="3"/>
    </row>
    <row r="66" spans="1:14" ht="12" x14ac:dyDescent="0.3">
      <c r="A66" s="69" t="s">
        <v>85</v>
      </c>
      <c r="B66" s="70"/>
      <c r="C66" s="71">
        <f>B2+B3+C10-C61</f>
        <v>367955.93999999948</v>
      </c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1:14" x14ac:dyDescent="0.25">
      <c r="A67" s="4" t="s">
        <v>86</v>
      </c>
      <c r="B67" s="72">
        <f>B64+B65</f>
        <v>367955.94</v>
      </c>
      <c r="D67" s="8"/>
      <c r="E67" s="73">
        <f>B67-C66</f>
        <v>5.2386894822120667E-10</v>
      </c>
      <c r="H67" s="72">
        <f>H64+H65</f>
        <v>6150953.0899999999</v>
      </c>
    </row>
    <row r="68" spans="1:14" ht="11" thickBot="1" x14ac:dyDescent="0.3">
      <c r="A68" s="74"/>
      <c r="B68" s="75"/>
      <c r="C68" s="75"/>
      <c r="D68" s="75"/>
      <c r="E68" s="75"/>
      <c r="F68" s="75"/>
      <c r="G68" s="75"/>
      <c r="H68" s="75">
        <f>B2+B3+C11-H67</f>
        <v>367955.93999999948</v>
      </c>
      <c r="I68" s="75"/>
      <c r="J68" s="75"/>
      <c r="K68" s="75"/>
      <c r="L68" s="75"/>
      <c r="M68" s="75"/>
      <c r="N68" s="75"/>
    </row>
    <row r="71" spans="1:14" ht="12" x14ac:dyDescent="0.3">
      <c r="A71" s="76"/>
    </row>
  </sheetData>
  <pageMargins left="0" right="0" top="0.15748031496062992" bottom="0.19685039370078741" header="0.31496062992125984" footer="0.31496062992125984"/>
  <pageSetup paperSize="9" orientation="landscape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2026-06-04T08:39:53Z</dcterms:modified>
</cp:coreProperties>
</file>