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" l="1"/>
  <c r="I60" i="1"/>
  <c r="G36" i="1"/>
  <c r="G35" i="1"/>
  <c r="G33" i="1"/>
  <c r="G13" i="1"/>
  <c r="G30" i="1" l="1"/>
  <c r="G28" i="1" l="1"/>
  <c r="H56" i="1" l="1"/>
  <c r="G57" i="1"/>
  <c r="H54" i="1" l="1"/>
  <c r="H53" i="1"/>
  <c r="H59" i="1" l="1"/>
  <c r="H58" i="1"/>
  <c r="G37" i="1"/>
  <c r="H51" i="1" l="1"/>
  <c r="L13" i="1" l="1"/>
  <c r="G21" i="1" l="1"/>
  <c r="H55" i="1" l="1"/>
  <c r="H50" i="1" l="1"/>
  <c r="H21" i="1" l="1"/>
  <c r="H49" i="1"/>
  <c r="H48" i="1"/>
  <c r="H47" i="1"/>
  <c r="H46" i="1"/>
  <c r="H45" i="1"/>
  <c r="H44" i="1"/>
  <c r="H43" i="1"/>
  <c r="H41" i="1"/>
  <c r="G34" i="1"/>
  <c r="G32" i="1"/>
  <c r="G31" i="1"/>
  <c r="G29" i="1"/>
  <c r="H25" i="1"/>
  <c r="H23" i="1"/>
  <c r="H7" i="1"/>
  <c r="G38" i="1" l="1"/>
  <c r="G39" i="1" s="1"/>
  <c r="G40" i="1" s="1"/>
  <c r="G60" i="1" s="1"/>
  <c r="H13" i="1"/>
  <c r="H40" i="1" l="1"/>
  <c r="G62" i="1"/>
  <c r="H60" i="1" l="1"/>
  <c r="I56" i="1" s="1"/>
  <c r="I58" i="1" l="1"/>
  <c r="I54" i="1"/>
  <c r="I55" i="1"/>
  <c r="I53" i="1"/>
  <c r="I51" i="1"/>
  <c r="I40" i="1"/>
  <c r="I50" i="1"/>
  <c r="I49" i="1"/>
  <c r="I46" i="1"/>
  <c r="I25" i="1"/>
  <c r="I41" i="1"/>
  <c r="I59" i="1"/>
  <c r="I48" i="1"/>
  <c r="I47" i="1"/>
  <c r="I13" i="1"/>
  <c r="I7" i="1"/>
  <c r="I43" i="1"/>
  <c r="I21" i="1"/>
  <c r="I44" i="1"/>
  <c r="I45" i="1"/>
  <c r="I23" i="1"/>
</calcChain>
</file>

<file path=xl/sharedStrings.xml><?xml version="1.0" encoding="utf-8"?>
<sst xmlns="http://schemas.openxmlformats.org/spreadsheetml/2006/main" count="125" uniqueCount="113">
  <si>
    <t>СНТ "ЛЕСНАЯ  ПОЛЯНА"</t>
  </si>
  <si>
    <t>№  пп</t>
  </si>
  <si>
    <t>Наименование  затрат</t>
  </si>
  <si>
    <t>Примечание</t>
  </si>
  <si>
    <t>На сотку затраты по статьям (руб.)</t>
  </si>
  <si>
    <t>В процентах (%)</t>
  </si>
  <si>
    <t>1.</t>
  </si>
  <si>
    <t>СОДЕРЖАНИЕ  внутренних дорог</t>
  </si>
  <si>
    <t>1.1</t>
  </si>
  <si>
    <t>2</t>
  </si>
  <si>
    <t>ориентировочно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</si>
  <si>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</si>
  <si>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</si>
  <si>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</si>
  <si>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</si>
  <si>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</si>
  <si>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</si>
  <si>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</si>
  <si>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</si>
  <si>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</si>
  <si>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</si>
  <si>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</si>
  <si>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</si>
  <si>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</si>
  <si>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</si>
  <si>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</si>
  <si>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</si>
  <si>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</si>
  <si>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</si>
  <si>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</si>
  <si>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</si>
  <si>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в месяц</t>
  </si>
  <si>
    <t>кол-во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</si>
  <si>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</si>
  <si>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</si>
  <si>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</si>
  <si>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</si>
  <si>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</si>
  <si>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</si>
  <si>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</si>
  <si>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</si>
  <si>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 xml:space="preserve">Страховые взносы от ФОТ </t>
  </si>
  <si>
    <t>ИТОГО ФОТ С СОЦИАЛЬНЫМИ ОТЧИСЛЕНИЯМИ</t>
  </si>
  <si>
    <t>7</t>
  </si>
  <si>
    <t>8.</t>
  </si>
  <si>
    <t>8.1</t>
  </si>
  <si>
    <t>8.2</t>
  </si>
  <si>
    <t>Водный налог (от количества потребленной воды)</t>
  </si>
  <si>
    <t>8.3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</si>
  <si>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</si>
  <si>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</si>
  <si>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</si>
  <si>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</si>
  <si>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</si>
  <si>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</si>
  <si>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</si>
  <si>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Канцтовары, содержание оргтехники, сайт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</si>
  <si>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</si>
  <si>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</si>
  <si>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</si>
  <si>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</si>
  <si>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</si>
  <si>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</si>
  <si>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</si>
  <si>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</si>
  <si>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из сметы 2021</t>
  </si>
  <si>
    <t>Ямочный ремонт (все улицы и подъезные дороги) в два этапа</t>
  </si>
  <si>
    <t xml:space="preserve">Экономия (+), перерасход (-) </t>
  </si>
  <si>
    <t>2.1.</t>
  </si>
  <si>
    <t>ЭЛЕКТРОСНАБЖЕНИЕ И СОДЕРЖАНИЕ ОБЪЕКТОВ СНТ</t>
  </si>
  <si>
    <t>8.8.</t>
  </si>
  <si>
    <t>8.9.</t>
  </si>
  <si>
    <t xml:space="preserve"> СУММА по статьям расходов</t>
  </si>
  <si>
    <t>Регулярные анализы воды из скважины</t>
  </si>
  <si>
    <t>Разовые услуги,пени</t>
  </si>
  <si>
    <t>2.2.</t>
  </si>
  <si>
    <t>Расходы на окашивание периметра всей территории СНТ (три раза за летний период), благоустройство территории</t>
  </si>
  <si>
    <t>Ограждение территории СНТ (частично)</t>
  </si>
  <si>
    <t xml:space="preserve">Утверждена общим собранием от </t>
  </si>
  <si>
    <t>30000= из сметы на 2021 остаток</t>
  </si>
  <si>
    <t>8.10</t>
  </si>
  <si>
    <t>8.11.</t>
  </si>
  <si>
    <t>Услуги удаленной диспетчеризации (шлагбаумы)</t>
  </si>
  <si>
    <t>10.</t>
  </si>
  <si>
    <t>НЕПРЕДВИДЕННЫЕ РАСХОДЫ</t>
  </si>
  <si>
    <t>Расход  электроэнергии  на  уличное освещение и на другие объекты СНТ</t>
  </si>
  <si>
    <t>Интернет в СНТ, юридические, нотариальные, почтовые услуги, ЭДО</t>
  </si>
  <si>
    <t>ПРОЧИЕ  ХОЗЯЙСТВЕННЫЕ  РАСХОДЫ</t>
  </si>
  <si>
    <t>46610 м2, кад.ст. 827,56 руб./м2</t>
  </si>
  <si>
    <t>8.12.</t>
  </si>
  <si>
    <t>ИТОГО прочих хозяйственных расходов</t>
  </si>
  <si>
    <t>Расходные материалы (светильники, лампы, фотореле), внеплановый ремонт (материалы)</t>
  </si>
  <si>
    <t>(для замены насоса)</t>
  </si>
  <si>
    <t xml:space="preserve">    П р е д в а р и т е л ь н а я   С  М  Е  Т  А    Р  А  С  Х  О  Д  О  В    на   2 0 2 6          (П Р О Е К Т)   </t>
  </si>
  <si>
    <t>870 м3</t>
  </si>
  <si>
    <t>см.расчет</t>
  </si>
  <si>
    <t>перенос на 2026</t>
  </si>
  <si>
    <t>109 и 81 п.м</t>
  </si>
  <si>
    <t xml:space="preserve">2 раза </t>
  </si>
  <si>
    <t>11138 в месяц</t>
  </si>
  <si>
    <t>Содержание шлагбаумов</t>
  </si>
  <si>
    <t>47500 инвентарь снегоуборщик</t>
  </si>
  <si>
    <t>Фонд  оплаты  труда  председателя СНТ</t>
  </si>
  <si>
    <t>НАЛОГ НА ЗЕМЛЮ (ЗОП) ЗА 2026 год</t>
  </si>
  <si>
    <t>Исполнение сметы в 2026 году</t>
  </si>
  <si>
    <t>8.13.</t>
  </si>
  <si>
    <t>Организация точки электроснаб-я на хоздворе</t>
  </si>
  <si>
    <t>6.2</t>
  </si>
  <si>
    <t>с 01.06.2026</t>
  </si>
  <si>
    <t>100 000 с экономии</t>
  </si>
  <si>
    <t>ориентир. 900 м3</t>
  </si>
  <si>
    <t xml:space="preserve"> 335600 (1 кв.) - доп.сбор 54000 = 281600</t>
  </si>
  <si>
    <t>6.6.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</si>
</sst>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_(* #,##0.00_);_(* \(#,##0.00\);_(* &quot;-&quot;??_);_(@_)"/>
    <numFmt numFmtId="165" formatCode="0.0%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1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C00000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  <charset val="204"/>
    </font>
    <font>
      <b/>
      <u/>
      <sz val="10"/>
      <color indexed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name val="Arial"/>
      <family val="2"/>
      <charset val="204"/>
    </font>
    <font>
      <sz val="12"/>
      <name val="Arial"/>
      <family val="2"/>
      <charset val="204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3" xfId="1" applyNumberFormat="1" applyFont="1" applyBorder="1" applyAlignment="1">
      <alignment horizontal="center" vertical="center" wrapText="1"/>
    </xf>
    <xf numFmtId="164" fontId="4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49" fontId="1" fillId="0" borderId="6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1" xfId="1" applyNumberFormat="1" applyBorder="1" applyAlignment="1">
      <alignment horizontal="left" vertical="center" wrapText="1"/>
    </xf>
    <xf numFmtId="164" fontId="10" fillId="0" borderId="10" xfId="2" applyFont="1" applyBorder="1" applyAlignment="1">
      <alignment horizontal="center" vertical="center" wrapText="1"/>
    </xf>
    <xf numFmtId="164" fontId="11" fillId="0" borderId="10" xfId="2" applyFont="1" applyFill="1" applyBorder="1" applyAlignment="1">
      <alignment horizontal="center" vertical="center" wrapText="1"/>
    </xf>
    <xf numFmtId="164" fontId="2" fillId="0" borderId="13" xfId="2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 wrapText="1"/>
    </xf>
    <xf numFmtId="164" fontId="4" fillId="0" borderId="10" xfId="2" applyFont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4" fillId="0" borderId="14" xfId="1" applyNumberFormat="1" applyFont="1" applyBorder="1" applyAlignment="1">
      <alignment horizontal="left" vertical="center" wrapText="1"/>
    </xf>
    <xf numFmtId="164" fontId="1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164" fontId="11" fillId="0" borderId="10" xfId="2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left" vertical="center" wrapText="1"/>
    </xf>
    <xf numFmtId="164" fontId="4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4" fontId="1" fillId="0" borderId="10" xfId="2" applyFont="1" applyFill="1" applyBorder="1" applyAlignment="1">
      <alignment horizontal="center" vertical="center" wrapText="1"/>
    </xf>
    <xf numFmtId="164" fontId="1" fillId="0" borderId="22" xfId="2" applyFont="1" applyBorder="1" applyAlignment="1">
      <alignment horizontal="center" vertical="center" wrapText="1"/>
    </xf>
    <xf numFmtId="164" fontId="13" fillId="0" borderId="26" xfId="2" applyFont="1" applyBorder="1" applyAlignment="1">
      <alignment horizontal="center" vertical="center" wrapText="1"/>
    </xf>
    <xf numFmtId="164" fontId="11" fillId="0" borderId="26" xfId="2" applyFont="1" applyBorder="1" applyAlignment="1">
      <alignment horizontal="center" vertical="center" wrapText="1"/>
    </xf>
    <xf numFmtId="164" fontId="14" fillId="0" borderId="28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164" fontId="6" fillId="0" borderId="13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7" fillId="0" borderId="13" xfId="2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49" fontId="2" fillId="0" borderId="33" xfId="1" applyNumberFormat="1" applyFont="1" applyBorder="1" applyAlignment="1">
      <alignment horizontal="left" vertical="center" wrapText="1"/>
    </xf>
    <xf numFmtId="1" fontId="1" fillId="0" borderId="34" xfId="1" applyNumberFormat="1" applyBorder="1" applyAlignment="1">
      <alignment horizontal="center" vertical="center" wrapText="1"/>
    </xf>
    <xf numFmtId="165" fontId="2" fillId="0" borderId="34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2" borderId="26" xfId="1" applyNumberFormat="1" applyFill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2" fillId="0" borderId="38" xfId="1" applyNumberFormat="1" applyFont="1" applyBorder="1" applyAlignment="1">
      <alignment horizontal="left" vertical="center" wrapText="1"/>
    </xf>
    <xf numFmtId="164" fontId="7" fillId="0" borderId="26" xfId="2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64" fontId="1" fillId="0" borderId="13" xfId="2" applyFont="1" applyBorder="1" applyAlignment="1">
      <alignment horizontal="center" vertical="center" wrapText="1"/>
    </xf>
    <xf numFmtId="164" fontId="6" fillId="0" borderId="10" xfId="2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vertical="center" wrapText="1"/>
    </xf>
    <xf numFmtId="164" fontId="17" fillId="0" borderId="10" xfId="2" applyFont="1" applyBorder="1" applyAlignment="1">
      <alignment horizontal="center" vertical="center" wrapText="1"/>
    </xf>
    <xf numFmtId="49" fontId="6" fillId="0" borderId="38" xfId="1" applyNumberFormat="1" applyFont="1" applyBorder="1" applyAlignment="1">
      <alignment horizontal="left" vertical="center" wrapText="1"/>
    </xf>
    <xf numFmtId="164" fontId="13" fillId="0" borderId="41" xfId="2" applyFont="1" applyBorder="1" applyAlignment="1">
      <alignment horizontal="center" vertical="center" wrapText="1"/>
    </xf>
    <xf numFmtId="165" fontId="2" fillId="2" borderId="31" xfId="1" applyNumberFormat="1" applyFont="1" applyFill="1" applyBorder="1" applyAlignment="1">
      <alignment horizontal="center" vertical="center" wrapText="1"/>
    </xf>
    <xf numFmtId="164" fontId="19" fillId="0" borderId="31" xfId="2" applyFont="1" applyBorder="1" applyAlignment="1">
      <alignment horizontal="center" vertical="center" wrapText="1"/>
    </xf>
    <xf numFmtId="164" fontId="6" fillId="0" borderId="32" xfId="2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10" fontId="2" fillId="2" borderId="31" xfId="1" applyNumberFormat="1" applyFont="1" applyFill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5" fontId="2" fillId="2" borderId="41" xfId="1" applyNumberFormat="1" applyFont="1" applyFill="1" applyBorder="1" applyAlignment="1">
      <alignment horizontal="center" vertical="center" wrapText="1"/>
    </xf>
    <xf numFmtId="164" fontId="11" fillId="0" borderId="42" xfId="2" applyFont="1" applyBorder="1" applyAlignment="1">
      <alignment horizontal="center" vertical="center" wrapText="1"/>
    </xf>
    <xf numFmtId="164" fontId="20" fillId="0" borderId="4" xfId="2" applyFont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9" fontId="4" fillId="0" borderId="4" xfId="1" applyNumberFormat="1" applyFont="1" applyBorder="1" applyAlignment="1">
      <alignment horizontal="center" vertical="center" wrapText="1"/>
    </xf>
    <xf numFmtId="164" fontId="7" fillId="0" borderId="4" xfId="2" applyFont="1" applyBorder="1" applyAlignment="1">
      <alignment horizontal="center" vertical="center" wrapText="1"/>
    </xf>
    <xf numFmtId="164" fontId="10" fillId="0" borderId="5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164" fontId="1" fillId="0" borderId="0" xfId="2" applyFont="1" applyAlignment="1">
      <alignment horizontal="center"/>
    </xf>
    <xf numFmtId="1" fontId="21" fillId="0" borderId="0" xfId="1" applyNumberFormat="1" applyFont="1" applyAlignment="1">
      <alignment horizontal="center"/>
    </xf>
    <xf numFmtId="164" fontId="11" fillId="0" borderId="0" xfId="2" applyFont="1" applyAlignment="1">
      <alignment horizontal="center"/>
    </xf>
    <xf numFmtId="164" fontId="12" fillId="0" borderId="0" xfId="2" applyFont="1" applyAlignment="1">
      <alignment horizontal="center"/>
    </xf>
    <xf numFmtId="164" fontId="22" fillId="0" borderId="0" xfId="2" applyFont="1" applyAlignment="1">
      <alignment horizontal="center"/>
    </xf>
    <xf numFmtId="0" fontId="23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7" fillId="0" borderId="0" xfId="2" applyFont="1" applyAlignment="1">
      <alignment horizontal="center"/>
    </xf>
    <xf numFmtId="0" fontId="6" fillId="0" borderId="0" xfId="1" applyFont="1"/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" fontId="15" fillId="0" borderId="3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2" fillId="2" borderId="4" xfId="1" applyFont="1" applyFill="1" applyBorder="1" applyAlignment="1">
      <alignment horizontal="center" vertical="center" wrapText="1"/>
    </xf>
    <xf numFmtId="164" fontId="26" fillId="0" borderId="4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10" xfId="2" applyFont="1" applyBorder="1" applyAlignment="1">
      <alignment horizontal="center" vertical="center" wrapText="1"/>
    </xf>
    <xf numFmtId="164" fontId="2" fillId="0" borderId="34" xfId="2" applyFont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9" fillId="0" borderId="31" xfId="2" applyFont="1" applyBorder="1" applyAlignment="1">
      <alignment horizontal="center" vertical="center" wrapText="1"/>
    </xf>
    <xf numFmtId="1" fontId="9" fillId="2" borderId="31" xfId="1" applyNumberFormat="1" applyFont="1" applyFill="1" applyBorder="1" applyAlignment="1">
      <alignment horizontal="center" vertical="center" wrapText="1"/>
    </xf>
    <xf numFmtId="1" fontId="9" fillId="2" borderId="26" xfId="1" applyNumberFormat="1" applyFont="1" applyFill="1" applyBorder="1" applyAlignment="1">
      <alignment horizontal="center" vertical="center" wrapText="1"/>
    </xf>
    <xf numFmtId="1" fontId="9" fillId="2" borderId="41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0" fontId="1" fillId="2" borderId="10" xfId="1" applyNumberFormat="1" applyFill="1" applyBorder="1" applyAlignment="1">
      <alignment horizontal="center"/>
    </xf>
    <xf numFmtId="1" fontId="1" fillId="2" borderId="10" xfId="1" applyNumberFormat="1" applyFill="1" applyBorder="1" applyAlignment="1">
      <alignment horizontal="center"/>
    </xf>
    <xf numFmtId="1" fontId="27" fillId="2" borderId="41" xfId="1" applyNumberFormat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164" fontId="7" fillId="0" borderId="28" xfId="2" applyFont="1" applyBorder="1" applyAlignment="1">
      <alignment horizontal="center" vertical="center" wrapText="1"/>
    </xf>
    <xf numFmtId="164" fontId="28" fillId="0" borderId="28" xfId="2" applyFont="1" applyBorder="1" applyAlignment="1">
      <alignment horizontal="center" vertical="center" wrapText="1"/>
    </xf>
    <xf numFmtId="164" fontId="11" fillId="0" borderId="28" xfId="2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vertical="center" wrapText="1"/>
    </xf>
    <xf numFmtId="164" fontId="3" fillId="0" borderId="31" xfId="2" applyFont="1" applyBorder="1" applyAlignment="1">
      <alignment horizontal="center" vertical="center" wrapText="1"/>
    </xf>
    <xf numFmtId="164" fontId="12" fillId="0" borderId="37" xfId="2" applyFont="1" applyBorder="1" applyAlignment="1">
      <alignment horizontal="center" vertical="center" wrapText="1"/>
    </xf>
    <xf numFmtId="164" fontId="7" fillId="0" borderId="41" xfId="1" applyNumberFormat="1" applyFont="1" applyBorder="1" applyAlignment="1">
      <alignment horizontal="center" vertical="center" wrapText="1"/>
    </xf>
    <xf numFmtId="164" fontId="7" fillId="0" borderId="41" xfId="2" applyFont="1" applyBorder="1" applyAlignment="1">
      <alignment horizontal="center" vertical="center" wrapText="1"/>
    </xf>
    <xf numFmtId="164" fontId="4" fillId="0" borderId="13" xfId="2" applyFont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2" fontId="31" fillId="4" borderId="0" xfId="1" applyNumberFormat="1" applyFont="1" applyFill="1" applyAlignment="1">
      <alignment horizontal="center"/>
    </xf>
    <xf numFmtId="49" fontId="4" fillId="0" borderId="0" xfId="1" applyNumberFormat="1" applyFont="1"/>
    <xf numFmtId="164" fontId="1" fillId="0" borderId="26" xfId="2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17" fontId="1" fillId="0" borderId="0" xfId="1" applyNumberFormat="1" applyAlignment="1">
      <alignment vertical="center" wrapText="1"/>
    </xf>
    <xf numFmtId="164" fontId="7" fillId="0" borderId="10" xfId="2" applyFont="1" applyBorder="1" applyAlignment="1">
      <alignment horizontal="center" vertical="center" wrapText="1"/>
    </xf>
    <xf numFmtId="43" fontId="1" fillId="0" borderId="0" xfId="1" applyNumberFormat="1" applyAlignment="1">
      <alignment vertical="center" wrapText="1"/>
    </xf>
    <xf numFmtId="164" fontId="6" fillId="0" borderId="31" xfId="2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13" fillId="0" borderId="34" xfId="2" applyFont="1" applyBorder="1" applyAlignment="1">
      <alignment horizontal="center" vertical="center" wrapText="1"/>
    </xf>
    <xf numFmtId="10" fontId="2" fillId="0" borderId="35" xfId="1" applyNumberFormat="1" applyFont="1" applyBorder="1" applyAlignment="1">
      <alignment horizontal="center" vertical="center" wrapText="1"/>
    </xf>
    <xf numFmtId="10" fontId="2" fillId="0" borderId="36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4" fillId="0" borderId="37" xfId="2" applyFont="1" applyBorder="1" applyAlignment="1">
      <alignment horizontal="center" vertical="center" wrapText="1"/>
    </xf>
    <xf numFmtId="164" fontId="13" fillId="0" borderId="41" xfId="2" applyFont="1" applyFill="1" applyBorder="1" applyAlignment="1">
      <alignment horizontal="center" vertical="center" wrapText="1"/>
    </xf>
    <xf numFmtId="1" fontId="38" fillId="2" borderId="34" xfId="1" applyNumberFormat="1" applyFont="1" applyFill="1" applyBorder="1" applyAlignment="1">
      <alignment horizontal="center" vertical="center" wrapText="1"/>
    </xf>
    <xf numFmtId="165" fontId="2" fillId="2" borderId="34" xfId="1" applyNumberFormat="1" applyFont="1" applyFill="1" applyBorder="1" applyAlignment="1">
      <alignment horizontal="center" vertical="center" wrapText="1"/>
    </xf>
    <xf numFmtId="164" fontId="17" fillId="0" borderId="32" xfId="2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" fillId="0" borderId="11" xfId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4" fontId="11" fillId="0" borderId="31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49" xfId="1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43" fontId="32" fillId="0" borderId="13" xfId="0" applyNumberFormat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4" fontId="9" fillId="0" borderId="10" xfId="2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6" fillId="0" borderId="43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1" fontId="6" fillId="0" borderId="46" xfId="1" applyNumberFormat="1" applyFont="1" applyBorder="1" applyAlignment="1">
      <alignment horizontal="center" vertical="center" wrapText="1"/>
    </xf>
    <xf numFmtId="1" fontId="6" fillId="0" borderId="4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29" xfId="1" applyFont="1" applyBorder="1" applyAlignment="1">
      <alignment horizontal="left" vertical="center" wrapText="1"/>
    </xf>
    <xf numFmtId="0" fontId="2" fillId="0" borderId="47" xfId="1" applyFont="1" applyBorder="1" applyAlignment="1">
      <alignment horizontal="left" vertical="center" wrapText="1"/>
    </xf>
    <xf numFmtId="0" fontId="2" fillId="0" borderId="30" xfId="1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2" xfId="0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1" fillId="0" borderId="4" xfId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" fontId="15" fillId="0" borderId="7" xfId="1" applyNumberFormat="1" applyFont="1" applyBorder="1" applyAlignment="1">
      <alignment horizontal="center" vertical="center" wrapText="1"/>
    </xf>
    <xf numFmtId="1" fontId="15" fillId="0" borderId="40" xfId="1" applyNumberFormat="1" applyFont="1" applyBorder="1" applyAlignment="1">
      <alignment horizontal="center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37" fillId="0" borderId="11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24" fillId="0" borderId="39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4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" fontId="2" fillId="0" borderId="27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5" fillId="0" borderId="48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9" fillId="0" borderId="10" xfId="1" applyFont="1" applyBorder="1" applyAlignment="1">
      <alignment horizontal="left" vertical="center" wrapText="1"/>
    </xf>
    <xf numFmtId="0" fontId="9" fillId="0" borderId="26" xfId="1" applyFont="1" applyBorder="1" applyAlignment="1">
      <alignment horizontal="left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" fontId="15" fillId="0" borderId="27" xfId="1" applyNumberFormat="1" applyFont="1" applyBorder="1" applyAlignment="1">
      <alignment horizontal="center" vertical="center" wrapText="1"/>
    </xf>
    <xf numFmtId="1" fontId="15" fillId="0" borderId="25" xfId="1" applyNumberFormat="1" applyFont="1" applyBorder="1" applyAlignment="1">
      <alignment horizontal="center" vertical="center" wrapText="1"/>
    </xf>
    <xf numFmtId="0" fontId="12" fillId="0" borderId="27" xfId="1" applyFont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64" fontId="16" fillId="0" borderId="22" xfId="2" applyFont="1" applyBorder="1" applyAlignment="1">
      <alignment horizontal="center" vertical="center" wrapText="1"/>
    </xf>
    <xf numFmtId="0" fontId="9" fillId="0" borderId="11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1" fontId="15" fillId="0" borderId="11" xfId="1" applyNumberFormat="1" applyFont="1" applyBorder="1" applyAlignment="1">
      <alignment horizontal="center" vertical="center" wrapText="1"/>
    </xf>
    <xf numFmtId="1" fontId="15" fillId="0" borderId="12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11" fillId="0" borderId="29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49" fontId="4" fillId="0" borderId="31" xfId="2" applyNumberFormat="1" applyFont="1" applyBorder="1" applyAlignment="1">
      <alignment horizontal="center" vertical="center" wrapText="1"/>
    </xf>
    <xf numFmtId="49" fontId="4" fillId="0" borderId="21" xfId="2" applyNumberFormat="1" applyFont="1" applyBorder="1" applyAlignment="1">
      <alignment horizontal="center" vertical="center" wrapText="1"/>
    </xf>
    <xf numFmtId="1" fontId="1" fillId="0" borderId="31" xfId="1" applyNumberForma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5" fontId="2" fillId="0" borderId="31" xfId="1" applyNumberFormat="1" applyFont="1" applyBorder="1" applyAlignment="1">
      <alignment horizontal="center" vertical="center" wrapText="1"/>
    </xf>
    <xf numFmtId="165" fontId="2" fillId="0" borderId="21" xfId="1" applyNumberFormat="1" applyFont="1" applyBorder="1" applyAlignment="1">
      <alignment horizontal="center" vertical="center" wrapText="1"/>
    </xf>
    <xf numFmtId="1" fontId="4" fillId="0" borderId="29" xfId="1" applyNumberFormat="1" applyFont="1" applyBorder="1" applyAlignment="1">
      <alignment horizontal="center" vertical="center" wrapText="1"/>
    </xf>
    <xf numFmtId="1" fontId="4" fillId="0" borderId="30" xfId="1" applyNumberFormat="1" applyFont="1" applyBorder="1" applyAlignment="1">
      <alignment horizontal="center" vertical="center" wrapText="1"/>
    </xf>
    <xf numFmtId="1" fontId="4" fillId="0" borderId="18" xfId="1" applyNumberFormat="1" applyFont="1" applyBorder="1" applyAlignment="1">
      <alignment horizontal="center" vertical="center" wrapText="1"/>
    </xf>
    <xf numFmtId="1" fontId="4" fillId="0" borderId="20" xfId="1" applyNumberFormat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/>
    <xf numFmtId="0" fontId="6" fillId="0" borderId="10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164" fontId="12" fillId="0" borderId="26" xfId="2" applyFont="1" applyBorder="1" applyAlignment="1">
      <alignment horizontal="center" vertical="center" wrapText="1"/>
    </xf>
    <xf numFmtId="164" fontId="1" fillId="0" borderId="28" xfId="2" applyFont="1" applyBorder="1" applyAlignment="1">
      <alignment horizontal="center" vertical="center" wrapText="1"/>
    </xf>
    <xf numFmtId="0" fontId="9" fillId="0" borderId="50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51" xfId="1" applyFont="1" applyBorder="1" applyAlignment="1">
      <alignment horizontal="center" vertical="center" wrapText="1"/>
    </xf>
    <xf numFmtId="164" fontId="13" fillId="0" borderId="52" xfId="2" applyFont="1" applyBorder="1" applyAlignment="1">
      <alignment horizontal="center" vertical="center" wrapText="1"/>
    </xf>
    <xf numFmtId="1" fontId="1" fillId="0" borderId="52" xfId="1" applyNumberFormat="1" applyBorder="1" applyAlignment="1">
      <alignment horizontal="center" vertical="center" wrapText="1"/>
    </xf>
    <xf numFmtId="165" fontId="2" fillId="0" borderId="52" xfId="1" applyNumberFormat="1" applyFont="1" applyBorder="1" applyAlignment="1">
      <alignment horizontal="center" vertical="center" wrapText="1"/>
    </xf>
    <xf numFmtId="10" fontId="2" fillId="0" borderId="48" xfId="1" applyNumberFormat="1" applyFont="1" applyBorder="1" applyAlignment="1">
      <alignment horizontal="center" vertical="center" wrapText="1"/>
    </xf>
    <xf numFmtId="10" fontId="2" fillId="0" borderId="51" xfId="1" applyNumberFormat="1" applyFont="1" applyBorder="1" applyAlignment="1">
      <alignment horizontal="center" vertical="center" wrapText="1"/>
    </xf>
    <xf numFmtId="164" fontId="4" fillId="0" borderId="53" xfId="2" applyFont="1" applyBorder="1" applyAlignment="1">
      <alignment horizontal="center" vertical="center" wrapText="1"/>
    </xf>
    <xf numFmtId="49" fontId="2" fillId="0" borderId="26" xfId="1" applyNumberFormat="1" applyFont="1" applyBorder="1" applyAlignment="1">
      <alignment horizontal="left" vertical="center" wrapText="1"/>
    </xf>
    <xf numFmtId="0" fontId="29" fillId="0" borderId="26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164" fontId="9" fillId="0" borderId="26" xfId="2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30" fillId="0" borderId="26" xfId="0" applyNumberFormat="1" applyFont="1" applyBorder="1" applyAlignment="1">
      <alignment vertical="center" wrapText="1"/>
    </xf>
    <xf numFmtId="43" fontId="32" fillId="0" borderId="28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topLeftCell="A34" workbookViewId="0">
      <selection activeCell="A40" sqref="A40"/>
    </sheetView>
  </sheetViews>
  <sheetFormatPr defaultColWidth="10.1796875" defaultRowHeight="12.5" x14ac:dyDescent="0.25"/>
  <cols>
    <col min="1" max="1" width="5.81640625" style="71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72" customWidth="1"/>
    <col min="6" max="6" width="7.08984375" style="72" customWidth="1"/>
    <col min="7" max="7" width="17.90625" style="73" customWidth="1"/>
    <col min="8" max="8" width="11" style="72" customWidth="1"/>
    <col min="9" max="9" width="6.81640625" style="72" customWidth="1"/>
    <col min="10" max="10" width="6.453125" style="72" customWidth="1"/>
    <col min="11" max="11" width="5.26953125" style="72" customWidth="1"/>
    <col min="12" max="12" width="14.1796875" style="73" customWidth="1"/>
    <col min="13" max="13" width="13.54296875" style="73" customWidth="1"/>
    <col min="14" max="14" width="6.81640625" style="5" customWidth="1"/>
    <col min="15" max="15" width="11.08984375" style="5" bestFit="1" customWidth="1"/>
    <col min="16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294" t="s">
        <v>0</v>
      </c>
      <c r="B1" s="294"/>
      <c r="C1" s="294"/>
      <c r="D1" s="294"/>
      <c r="E1" s="1"/>
      <c r="F1" s="1"/>
      <c r="G1" s="2"/>
      <c r="I1" s="3"/>
      <c r="J1" s="115" t="s">
        <v>78</v>
      </c>
      <c r="K1" s="85"/>
      <c r="L1" s="85"/>
      <c r="M1" s="85"/>
      <c r="N1" s="4"/>
    </row>
    <row r="2" spans="1:14" ht="17.5" customHeight="1" x14ac:dyDescent="0.35">
      <c r="A2" s="113"/>
      <c r="B2" s="113"/>
      <c r="C2" s="113"/>
      <c r="D2" s="113"/>
      <c r="E2" s="135"/>
      <c r="F2" s="1"/>
      <c r="G2" s="2"/>
      <c r="I2" s="3"/>
      <c r="J2" s="101"/>
      <c r="K2" s="85"/>
      <c r="L2" s="85"/>
      <c r="M2" s="85"/>
      <c r="N2" s="4"/>
    </row>
    <row r="3" spans="1:14" ht="18" x14ac:dyDescent="0.25">
      <c r="A3" s="289" t="s">
        <v>93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4"/>
    </row>
    <row r="4" spans="1:14" ht="13.5" thickBot="1" x14ac:dyDescent="0.35">
      <c r="A4" s="6"/>
      <c r="B4" s="4"/>
      <c r="C4" s="4"/>
      <c r="D4" s="4"/>
      <c r="E4" s="1"/>
      <c r="F4" s="1"/>
      <c r="G4" s="2"/>
      <c r="H4" s="3"/>
      <c r="I4" s="3"/>
      <c r="J4" s="1"/>
      <c r="K4" s="1"/>
      <c r="L4" s="7"/>
      <c r="M4" s="2"/>
      <c r="N4" s="4"/>
    </row>
    <row r="5" spans="1:14" s="11" customFormat="1" ht="50.5" thickBot="1" x14ac:dyDescent="0.4">
      <c r="A5" s="8" t="s">
        <v>1</v>
      </c>
      <c r="B5" s="290" t="s">
        <v>2</v>
      </c>
      <c r="C5" s="290"/>
      <c r="D5" s="290"/>
      <c r="E5" s="291" t="s">
        <v>3</v>
      </c>
      <c r="F5" s="291"/>
      <c r="G5" s="9" t="s">
        <v>72</v>
      </c>
      <c r="H5" s="86" t="s">
        <v>4</v>
      </c>
      <c r="I5" s="86" t="s">
        <v>5</v>
      </c>
      <c r="J5" s="291" t="s">
        <v>3</v>
      </c>
      <c r="K5" s="291"/>
      <c r="L5" s="87" t="s">
        <v>104</v>
      </c>
      <c r="M5" s="88" t="s">
        <v>67</v>
      </c>
      <c r="N5" s="10"/>
    </row>
    <row r="6" spans="1:14" s="13" customFormat="1" ht="22.5" customHeight="1" x14ac:dyDescent="0.35">
      <c r="A6" s="12" t="s">
        <v>6</v>
      </c>
      <c r="B6" s="222" t="s">
        <v>7</v>
      </c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4"/>
    </row>
    <row r="7" spans="1:14" s="13" customFormat="1" ht="28.5" customHeight="1" x14ac:dyDescent="0.25">
      <c r="A7" s="14" t="s">
        <v>8</v>
      </c>
      <c r="B7" s="244" t="s">
        <v>66</v>
      </c>
      <c r="C7" s="244"/>
      <c r="D7" s="244"/>
      <c r="E7" s="292"/>
      <c r="F7" s="293"/>
      <c r="G7" s="15">
        <v>430000</v>
      </c>
      <c r="H7" s="98">
        <f>G7/F61</f>
        <v>153.19500655532121</v>
      </c>
      <c r="I7" s="97">
        <f>H7/H60</f>
        <v>8.0637814205454031E-2</v>
      </c>
      <c r="J7" s="279"/>
      <c r="K7" s="280"/>
      <c r="L7" s="16"/>
      <c r="M7" s="110"/>
    </row>
    <row r="8" spans="1:14" s="13" customFormat="1" ht="2.5" customHeight="1" thickBot="1" x14ac:dyDescent="0.4">
      <c r="A8" s="18"/>
      <c r="B8" s="244"/>
      <c r="C8" s="244"/>
      <c r="D8" s="244"/>
      <c r="E8" s="204"/>
      <c r="F8" s="205"/>
      <c r="G8" s="19"/>
      <c r="H8" s="20"/>
      <c r="I8" s="20"/>
      <c r="J8" s="279"/>
      <c r="K8" s="280"/>
      <c r="L8" s="16"/>
      <c r="M8" s="17"/>
    </row>
    <row r="9" spans="1:14" s="13" customFormat="1" ht="16.5" customHeight="1" x14ac:dyDescent="0.35">
      <c r="A9" s="21" t="s">
        <v>9</v>
      </c>
      <c r="B9" s="222" t="s">
        <v>69</v>
      </c>
      <c r="C9" s="223"/>
      <c r="D9" s="223"/>
      <c r="E9" s="223"/>
      <c r="F9" s="223"/>
      <c r="G9" s="223"/>
      <c r="H9" s="223"/>
      <c r="I9" s="223"/>
      <c r="J9" s="223"/>
      <c r="K9" s="223"/>
      <c r="L9" s="223"/>
      <c r="M9" s="224"/>
    </row>
    <row r="10" spans="1:14" s="13" customFormat="1" ht="29.5" customHeight="1" x14ac:dyDescent="0.35">
      <c r="A10" s="14" t="s">
        <v>68</v>
      </c>
      <c r="B10" s="244" t="s">
        <v>85</v>
      </c>
      <c r="C10" s="244"/>
      <c r="D10" s="244"/>
      <c r="E10" s="279" t="s">
        <v>10</v>
      </c>
      <c r="F10" s="280"/>
      <c r="G10" s="23">
        <v>260000</v>
      </c>
      <c r="H10" s="24"/>
      <c r="I10" s="24"/>
      <c r="J10" s="279"/>
      <c r="K10" s="280"/>
      <c r="L10" s="16"/>
      <c r="M10" s="17" t="s">
        <v>95</v>
      </c>
    </row>
    <row r="11" spans="1:14" s="13" customFormat="1" ht="43" customHeight="1" x14ac:dyDescent="0.35">
      <c r="A11" s="25" t="s">
        <v>75</v>
      </c>
      <c r="B11" s="244" t="s">
        <v>91</v>
      </c>
      <c r="C11" s="244"/>
      <c r="D11" s="244"/>
      <c r="E11" s="258"/>
      <c r="F11" s="259"/>
      <c r="G11" s="89">
        <v>40000</v>
      </c>
      <c r="H11" s="20"/>
      <c r="I11" s="20"/>
      <c r="J11" s="279"/>
      <c r="K11" s="280"/>
      <c r="L11" s="16"/>
      <c r="M11" s="110"/>
    </row>
    <row r="12" spans="1:14" s="13" customFormat="1" ht="2" customHeight="1" x14ac:dyDescent="0.35">
      <c r="A12" s="27"/>
      <c r="B12" s="281"/>
      <c r="C12" s="282"/>
      <c r="D12" s="283"/>
      <c r="E12" s="189"/>
      <c r="F12" s="190"/>
      <c r="G12" s="28"/>
      <c r="H12" s="29"/>
      <c r="I12" s="29"/>
      <c r="J12" s="284"/>
      <c r="K12" s="285"/>
      <c r="L12" s="30"/>
      <c r="M12" s="31"/>
    </row>
    <row r="13" spans="1:14" s="13" customFormat="1" ht="16" thickBot="1" x14ac:dyDescent="0.4">
      <c r="A13" s="260" t="s">
        <v>11</v>
      </c>
      <c r="B13" s="261"/>
      <c r="C13" s="261"/>
      <c r="D13" s="261"/>
      <c r="E13" s="261"/>
      <c r="F13" s="247"/>
      <c r="G13" s="32">
        <f>G10+G11</f>
        <v>300000</v>
      </c>
      <c r="H13" s="94">
        <f>G13/F61</f>
        <v>106.88023713161944</v>
      </c>
      <c r="I13" s="96">
        <f>H13/H60</f>
        <v>5.6258940143340021E-2</v>
      </c>
      <c r="J13" s="238"/>
      <c r="K13" s="239"/>
      <c r="L13" s="114">
        <f>L10+L11</f>
        <v>0</v>
      </c>
      <c r="M13" s="34"/>
    </row>
    <row r="14" spans="1:14" s="13" customFormat="1" ht="22.5" customHeight="1" x14ac:dyDescent="0.35">
      <c r="A14" s="22" t="s">
        <v>12</v>
      </c>
      <c r="B14" s="286" t="s">
        <v>13</v>
      </c>
      <c r="C14" s="287"/>
      <c r="D14" s="287"/>
      <c r="E14" s="287"/>
      <c r="F14" s="287"/>
      <c r="G14" s="287"/>
      <c r="H14" s="287"/>
      <c r="I14" s="287"/>
      <c r="J14" s="287"/>
      <c r="K14" s="287"/>
      <c r="L14" s="287"/>
      <c r="M14" s="288"/>
    </row>
    <row r="15" spans="1:14" s="38" customFormat="1" ht="25.5" customHeight="1" x14ac:dyDescent="0.35">
      <c r="A15" s="35" t="s">
        <v>14</v>
      </c>
      <c r="B15" s="244" t="s">
        <v>63</v>
      </c>
      <c r="C15" s="244"/>
      <c r="D15" s="244"/>
      <c r="E15" s="204"/>
      <c r="F15" s="205"/>
      <c r="G15" s="89">
        <v>40000</v>
      </c>
      <c r="H15" s="20"/>
      <c r="I15" s="36"/>
      <c r="J15" s="206"/>
      <c r="K15" s="207"/>
      <c r="L15" s="26"/>
      <c r="M15" s="37"/>
    </row>
    <row r="16" spans="1:14" s="13" customFormat="1" ht="24" customHeight="1" x14ac:dyDescent="0.35">
      <c r="A16" s="35" t="s">
        <v>15</v>
      </c>
      <c r="B16" s="244" t="s">
        <v>16</v>
      </c>
      <c r="C16" s="244"/>
      <c r="D16" s="244"/>
      <c r="E16" s="279" t="s">
        <v>10</v>
      </c>
      <c r="F16" s="280"/>
      <c r="G16" s="89">
        <v>95000</v>
      </c>
      <c r="H16" s="20"/>
      <c r="I16" s="36"/>
      <c r="J16" s="206"/>
      <c r="K16" s="207"/>
      <c r="L16" s="117"/>
      <c r="M16" s="39"/>
    </row>
    <row r="17" spans="1:16" s="13" customFormat="1" ht="31" customHeight="1" x14ac:dyDescent="0.35">
      <c r="A17" s="35" t="s">
        <v>17</v>
      </c>
      <c r="B17" s="244" t="s">
        <v>64</v>
      </c>
      <c r="C17" s="244"/>
      <c r="D17" s="244"/>
      <c r="E17" s="258"/>
      <c r="F17" s="259"/>
      <c r="G17" s="89">
        <v>25000</v>
      </c>
      <c r="H17" s="20"/>
      <c r="I17" s="36"/>
      <c r="J17" s="262"/>
      <c r="K17" s="263"/>
      <c r="L17" s="26"/>
      <c r="M17" s="37"/>
      <c r="N17" s="40"/>
      <c r="O17" s="40"/>
    </row>
    <row r="18" spans="1:16" s="13" customFormat="1" x14ac:dyDescent="0.35">
      <c r="A18" s="208" t="s">
        <v>18</v>
      </c>
      <c r="B18" s="264" t="s">
        <v>19</v>
      </c>
      <c r="C18" s="264"/>
      <c r="D18" s="264"/>
      <c r="E18" s="265" t="s">
        <v>79</v>
      </c>
      <c r="F18" s="266"/>
      <c r="G18" s="269" t="s">
        <v>65</v>
      </c>
      <c r="H18" s="271"/>
      <c r="I18" s="273"/>
      <c r="J18" s="275"/>
      <c r="K18" s="276"/>
      <c r="L18" s="252"/>
      <c r="M18" s="186" t="s">
        <v>96</v>
      </c>
      <c r="N18" s="40"/>
      <c r="O18" s="40"/>
    </row>
    <row r="19" spans="1:16" s="13" customFormat="1" x14ac:dyDescent="0.35">
      <c r="A19" s="208"/>
      <c r="B19" s="264"/>
      <c r="C19" s="264"/>
      <c r="D19" s="264"/>
      <c r="E19" s="267"/>
      <c r="F19" s="268"/>
      <c r="G19" s="270"/>
      <c r="H19" s="272"/>
      <c r="I19" s="274"/>
      <c r="J19" s="277"/>
      <c r="K19" s="278"/>
      <c r="L19" s="253"/>
      <c r="M19" s="254"/>
      <c r="N19" s="40"/>
      <c r="O19" s="40"/>
    </row>
    <row r="20" spans="1:16" s="13" customFormat="1" ht="3" customHeight="1" x14ac:dyDescent="0.3">
      <c r="A20" s="41"/>
      <c r="B20" s="255"/>
      <c r="C20" s="256"/>
      <c r="D20" s="257"/>
      <c r="E20" s="258"/>
      <c r="F20" s="259"/>
      <c r="G20" s="90"/>
      <c r="H20" s="42"/>
      <c r="I20" s="43"/>
      <c r="J20" s="44"/>
      <c r="K20" s="84"/>
      <c r="L20" s="45"/>
      <c r="M20" s="107"/>
      <c r="N20" s="40"/>
      <c r="O20" s="40"/>
    </row>
    <row r="21" spans="1:16" s="13" customFormat="1" ht="16" thickBot="1" x14ac:dyDescent="0.4">
      <c r="A21" s="260" t="s">
        <v>11</v>
      </c>
      <c r="B21" s="261"/>
      <c r="C21" s="261"/>
      <c r="D21" s="261"/>
      <c r="E21" s="261"/>
      <c r="F21" s="247"/>
      <c r="G21" s="32">
        <f>G15+G16+G17+G20</f>
        <v>160000</v>
      </c>
      <c r="H21" s="46">
        <f>G21/F61</f>
        <v>57.002793136863701</v>
      </c>
      <c r="I21" s="96">
        <f>H21/H60</f>
        <v>3.0004768076448009E-2</v>
      </c>
      <c r="J21" s="238"/>
      <c r="K21" s="239"/>
      <c r="L21" s="26"/>
      <c r="M21" s="102"/>
      <c r="N21" s="40"/>
      <c r="O21" s="40"/>
    </row>
    <row r="22" spans="1:16" s="13" customFormat="1" ht="15.5" customHeight="1" x14ac:dyDescent="0.35">
      <c r="A22" s="47" t="s">
        <v>20</v>
      </c>
      <c r="B22" s="222" t="s">
        <v>21</v>
      </c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4"/>
      <c r="N22" s="40"/>
      <c r="O22" s="40"/>
    </row>
    <row r="23" spans="1:16" s="13" customFormat="1" ht="28" customHeight="1" thickBot="1" x14ac:dyDescent="0.4">
      <c r="A23" s="48" t="s">
        <v>22</v>
      </c>
      <c r="B23" s="245" t="s">
        <v>23</v>
      </c>
      <c r="C23" s="245"/>
      <c r="D23" s="245"/>
      <c r="E23" s="246" t="s">
        <v>110</v>
      </c>
      <c r="F23" s="247"/>
      <c r="G23" s="32">
        <v>1150000</v>
      </c>
      <c r="H23" s="46">
        <f>G23/F61</f>
        <v>409.70757567120785</v>
      </c>
      <c r="I23" s="96">
        <f>H23/H60</f>
        <v>0.21565927054947007</v>
      </c>
      <c r="J23" s="248" t="s">
        <v>94</v>
      </c>
      <c r="K23" s="249"/>
      <c r="L23" s="49"/>
      <c r="M23" s="299" t="s">
        <v>95</v>
      </c>
      <c r="N23" s="40"/>
      <c r="O23" s="40"/>
    </row>
    <row r="24" spans="1:16" s="13" customFormat="1" ht="17" customHeight="1" x14ac:dyDescent="0.35">
      <c r="A24" s="47" t="s">
        <v>24</v>
      </c>
      <c r="B24" s="222" t="s">
        <v>25</v>
      </c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4"/>
      <c r="N24" s="40"/>
    </row>
    <row r="25" spans="1:16" s="13" customFormat="1" ht="30.5" customHeight="1" thickBot="1" x14ac:dyDescent="0.4">
      <c r="A25" s="48" t="s">
        <v>26</v>
      </c>
      <c r="B25" s="245" t="s">
        <v>27</v>
      </c>
      <c r="C25" s="245"/>
      <c r="D25" s="245"/>
      <c r="E25" s="250" t="s">
        <v>101</v>
      </c>
      <c r="F25" s="251"/>
      <c r="G25" s="32">
        <v>389100</v>
      </c>
      <c r="H25" s="46">
        <f>G25/F61</f>
        <v>138.62366755971041</v>
      </c>
      <c r="I25" s="96">
        <f>H25/H60</f>
        <v>7.2967845365911999E-2</v>
      </c>
      <c r="J25" s="248"/>
      <c r="K25" s="249"/>
      <c r="L25" s="298" t="s">
        <v>111</v>
      </c>
      <c r="M25" s="103"/>
      <c r="P25" s="116"/>
    </row>
    <row r="26" spans="1:16" s="13" customFormat="1" ht="17.5" customHeight="1" x14ac:dyDescent="0.35">
      <c r="A26" s="47" t="s">
        <v>28</v>
      </c>
      <c r="B26" s="222" t="s">
        <v>29</v>
      </c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4"/>
      <c r="N26" s="40"/>
      <c r="O26" s="118"/>
    </row>
    <row r="27" spans="1:16" s="13" customFormat="1" x14ac:dyDescent="0.35">
      <c r="A27" s="208" t="s">
        <v>30</v>
      </c>
      <c r="B27" s="244" t="s">
        <v>102</v>
      </c>
      <c r="C27" s="244"/>
      <c r="D27" s="244"/>
      <c r="E27" s="50" t="s">
        <v>31</v>
      </c>
      <c r="F27" s="50" t="s">
        <v>32</v>
      </c>
      <c r="G27" s="23"/>
      <c r="H27" s="20"/>
      <c r="I27" s="36"/>
      <c r="J27" s="206"/>
      <c r="K27" s="207"/>
      <c r="L27" s="23"/>
      <c r="M27" s="51"/>
    </row>
    <row r="28" spans="1:16" s="13" customFormat="1" ht="14" x14ac:dyDescent="0.35">
      <c r="A28" s="208"/>
      <c r="B28" s="244"/>
      <c r="C28" s="244"/>
      <c r="D28" s="244"/>
      <c r="E28" s="50">
        <v>40000</v>
      </c>
      <c r="F28" s="50">
        <v>5</v>
      </c>
      <c r="G28" s="161">
        <f t="shared" ref="G28:G34" si="0">E28*F28</f>
        <v>200000</v>
      </c>
      <c r="H28" s="20"/>
      <c r="I28" s="36"/>
      <c r="J28" s="158"/>
      <c r="K28" s="159"/>
      <c r="L28" s="23"/>
      <c r="M28" s="51"/>
    </row>
    <row r="29" spans="1:16" s="13" customFormat="1" ht="14" x14ac:dyDescent="0.35">
      <c r="A29" s="208"/>
      <c r="B29" s="244"/>
      <c r="C29" s="244"/>
      <c r="D29" s="244"/>
      <c r="E29" s="295">
        <v>44000</v>
      </c>
      <c r="F29" s="24">
        <v>7</v>
      </c>
      <c r="G29" s="91">
        <f t="shared" si="0"/>
        <v>308000</v>
      </c>
      <c r="H29" s="20"/>
      <c r="I29" s="36"/>
      <c r="J29" s="206"/>
      <c r="K29" s="207"/>
      <c r="L29" s="23"/>
      <c r="M29" s="51" t="s">
        <v>108</v>
      </c>
    </row>
    <row r="30" spans="1:16" s="13" customFormat="1" ht="14" x14ac:dyDescent="0.35">
      <c r="A30" s="160" t="s">
        <v>107</v>
      </c>
      <c r="B30" s="244" t="s">
        <v>33</v>
      </c>
      <c r="C30" s="244"/>
      <c r="D30" s="244"/>
      <c r="E30" s="100">
        <v>33000</v>
      </c>
      <c r="F30" s="157">
        <v>5</v>
      </c>
      <c r="G30" s="161">
        <f t="shared" si="0"/>
        <v>165000</v>
      </c>
      <c r="H30" s="20"/>
      <c r="I30" s="36"/>
      <c r="J30" s="158"/>
      <c r="K30" s="159"/>
      <c r="L30" s="23"/>
      <c r="M30" s="51"/>
    </row>
    <row r="31" spans="1:16" s="13" customFormat="1" ht="14.5" customHeight="1" x14ac:dyDescent="0.35">
      <c r="A31" s="35"/>
      <c r="B31" s="244" t="s">
        <v>33</v>
      </c>
      <c r="C31" s="244"/>
      <c r="D31" s="244"/>
      <c r="E31" s="295">
        <v>36300</v>
      </c>
      <c r="F31" s="24">
        <v>7</v>
      </c>
      <c r="G31" s="91">
        <f t="shared" si="0"/>
        <v>254100</v>
      </c>
      <c r="H31" s="20"/>
      <c r="I31" s="36"/>
      <c r="J31" s="206"/>
      <c r="K31" s="207"/>
      <c r="L31" s="23"/>
      <c r="M31" s="51" t="s">
        <v>108</v>
      </c>
    </row>
    <row r="32" spans="1:16" s="13" customFormat="1" ht="14" x14ac:dyDescent="0.35">
      <c r="A32" s="25" t="s">
        <v>34</v>
      </c>
      <c r="B32" s="244" t="s">
        <v>35</v>
      </c>
      <c r="C32" s="244"/>
      <c r="D32" s="244"/>
      <c r="E32" s="100">
        <v>16500</v>
      </c>
      <c r="F32" s="24">
        <v>5</v>
      </c>
      <c r="G32" s="91">
        <f t="shared" si="0"/>
        <v>82500</v>
      </c>
      <c r="H32" s="20"/>
      <c r="I32" s="36"/>
      <c r="J32" s="206"/>
      <c r="K32" s="207"/>
      <c r="L32" s="23"/>
      <c r="M32" s="51"/>
    </row>
    <row r="33" spans="1:14" s="13" customFormat="1" ht="14" x14ac:dyDescent="0.35">
      <c r="A33" s="122"/>
      <c r="B33" s="244" t="s">
        <v>35</v>
      </c>
      <c r="C33" s="244"/>
      <c r="D33" s="244"/>
      <c r="E33" s="295">
        <v>18150</v>
      </c>
      <c r="F33" s="167">
        <v>7</v>
      </c>
      <c r="G33" s="166">
        <f t="shared" si="0"/>
        <v>127050</v>
      </c>
      <c r="H33" s="20"/>
      <c r="I33" s="36"/>
      <c r="J33" s="162"/>
      <c r="K33" s="163"/>
      <c r="L33" s="23"/>
      <c r="M33" s="51" t="s">
        <v>108</v>
      </c>
    </row>
    <row r="34" spans="1:14" s="13" customFormat="1" ht="14.5" customHeight="1" x14ac:dyDescent="0.35">
      <c r="A34" s="25" t="s">
        <v>36</v>
      </c>
      <c r="B34" s="244" t="s">
        <v>37</v>
      </c>
      <c r="C34" s="244"/>
      <c r="D34" s="244"/>
      <c r="E34" s="100">
        <v>16500</v>
      </c>
      <c r="F34" s="24">
        <v>1</v>
      </c>
      <c r="G34" s="91">
        <f t="shared" si="0"/>
        <v>16500</v>
      </c>
      <c r="H34" s="20"/>
      <c r="I34" s="36"/>
      <c r="J34" s="206"/>
      <c r="K34" s="207"/>
      <c r="L34" s="23"/>
      <c r="M34" s="51"/>
    </row>
    <row r="35" spans="1:14" s="13" customFormat="1" ht="14.5" customHeight="1" x14ac:dyDescent="0.35">
      <c r="A35" s="122"/>
      <c r="B35" s="244" t="s">
        <v>37</v>
      </c>
      <c r="C35" s="244"/>
      <c r="D35" s="244"/>
      <c r="E35" s="295">
        <v>18150</v>
      </c>
      <c r="F35" s="167">
        <v>5</v>
      </c>
      <c r="G35" s="166">
        <f t="shared" ref="G35:G36" si="1">E35*F35</f>
        <v>90750</v>
      </c>
      <c r="H35" s="20"/>
      <c r="I35" s="36"/>
      <c r="J35" s="162"/>
      <c r="K35" s="163"/>
      <c r="L35" s="23"/>
      <c r="M35" s="51" t="s">
        <v>108</v>
      </c>
    </row>
    <row r="36" spans="1:14" s="13" customFormat="1" ht="14.5" customHeight="1" x14ac:dyDescent="0.35">
      <c r="A36" s="122" t="s">
        <v>38</v>
      </c>
      <c r="B36" s="244" t="s">
        <v>39</v>
      </c>
      <c r="C36" s="244"/>
      <c r="D36" s="244"/>
      <c r="E36" s="100">
        <v>18000</v>
      </c>
      <c r="F36" s="167">
        <v>5</v>
      </c>
      <c r="G36" s="166">
        <f t="shared" si="1"/>
        <v>90000</v>
      </c>
      <c r="H36" s="20"/>
      <c r="I36" s="36"/>
      <c r="J36" s="162"/>
      <c r="K36" s="163"/>
      <c r="L36" s="23"/>
      <c r="M36" s="51"/>
    </row>
    <row r="37" spans="1:14" s="13" customFormat="1" ht="14" customHeight="1" x14ac:dyDescent="0.35">
      <c r="A37" s="122"/>
      <c r="B37" s="244" t="s">
        <v>39</v>
      </c>
      <c r="C37" s="244"/>
      <c r="D37" s="244"/>
      <c r="E37" s="295">
        <v>18965</v>
      </c>
      <c r="F37" s="124">
        <v>7</v>
      </c>
      <c r="G37" s="125">
        <f t="shared" ref="G37" si="2">E37*F37</f>
        <v>132755</v>
      </c>
      <c r="H37" s="20"/>
      <c r="I37" s="36"/>
      <c r="J37" s="120"/>
      <c r="K37" s="121"/>
      <c r="L37" s="23"/>
      <c r="M37" s="51" t="s">
        <v>108</v>
      </c>
    </row>
    <row r="38" spans="1:14" s="13" customFormat="1" ht="14" x14ac:dyDescent="0.35">
      <c r="A38" s="229" t="s">
        <v>40</v>
      </c>
      <c r="B38" s="230"/>
      <c r="C38" s="230"/>
      <c r="D38" s="230"/>
      <c r="E38" s="230"/>
      <c r="F38" s="231"/>
      <c r="G38" s="52">
        <f>SUM(G28:G37)</f>
        <v>1466655</v>
      </c>
      <c r="H38" s="20"/>
      <c r="I38" s="36"/>
      <c r="J38" s="206"/>
      <c r="K38" s="207"/>
      <c r="L38" s="23"/>
      <c r="M38" s="51"/>
    </row>
    <row r="39" spans="1:14" s="13" customFormat="1" ht="15" customHeight="1" x14ac:dyDescent="0.35">
      <c r="A39" s="53" t="s">
        <v>112</v>
      </c>
      <c r="B39" s="232" t="s">
        <v>41</v>
      </c>
      <c r="C39" s="233"/>
      <c r="D39" s="234"/>
      <c r="E39" s="204"/>
      <c r="F39" s="205"/>
      <c r="G39" s="52">
        <f>G38*30.2%</f>
        <v>442929.81</v>
      </c>
      <c r="H39" s="20"/>
      <c r="I39" s="36"/>
      <c r="J39" s="206"/>
      <c r="K39" s="207"/>
      <c r="L39" s="54"/>
      <c r="M39" s="51"/>
    </row>
    <row r="40" spans="1:14" s="13" customFormat="1" ht="16" thickBot="1" x14ac:dyDescent="0.4">
      <c r="A40" s="55"/>
      <c r="B40" s="235" t="s">
        <v>42</v>
      </c>
      <c r="C40" s="236"/>
      <c r="D40" s="236"/>
      <c r="E40" s="236"/>
      <c r="F40" s="237"/>
      <c r="G40" s="32">
        <f>G38+G39</f>
        <v>1909584.81</v>
      </c>
      <c r="H40" s="94">
        <f>G40/F61</f>
        <v>680.32292438579486</v>
      </c>
      <c r="I40" s="96">
        <f>H40/H60</f>
        <v>0.35810405841473775</v>
      </c>
      <c r="J40" s="238"/>
      <c r="K40" s="239"/>
      <c r="L40" s="33"/>
      <c r="M40" s="104"/>
    </row>
    <row r="41" spans="1:14" s="13" customFormat="1" ht="23.5" customHeight="1" thickBot="1" x14ac:dyDescent="0.4">
      <c r="A41" s="47" t="s">
        <v>43</v>
      </c>
      <c r="B41" s="242" t="s">
        <v>103</v>
      </c>
      <c r="C41" s="243"/>
      <c r="D41" s="243"/>
      <c r="E41" s="240" t="s">
        <v>88</v>
      </c>
      <c r="F41" s="241"/>
      <c r="G41" s="56">
        <v>77145</v>
      </c>
      <c r="H41" s="95">
        <f>G41/F61</f>
        <v>27.48425297839594</v>
      </c>
      <c r="I41" s="64">
        <f>H41/H60</f>
        <v>1.4466986457859887E-2</v>
      </c>
      <c r="J41" s="220"/>
      <c r="K41" s="221"/>
      <c r="L41" s="109"/>
      <c r="M41" s="65"/>
    </row>
    <row r="42" spans="1:14" s="13" customFormat="1" ht="15" customHeight="1" x14ac:dyDescent="0.35">
      <c r="A42" s="47" t="s">
        <v>44</v>
      </c>
      <c r="B42" s="222" t="s">
        <v>87</v>
      </c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4"/>
    </row>
    <row r="43" spans="1:14" s="13" customFormat="1" ht="20.5" customHeight="1" x14ac:dyDescent="0.35">
      <c r="A43" s="137" t="s">
        <v>45</v>
      </c>
      <c r="B43" s="217" t="s">
        <v>77</v>
      </c>
      <c r="C43" s="217"/>
      <c r="D43" s="217"/>
      <c r="E43" s="225" t="s">
        <v>97</v>
      </c>
      <c r="F43" s="226"/>
      <c r="G43" s="92">
        <v>270000</v>
      </c>
      <c r="H43" s="93">
        <f>G43/F61</f>
        <v>96.192213418457499</v>
      </c>
      <c r="I43" s="57">
        <f>H43/H60</f>
        <v>5.0633046129006015E-2</v>
      </c>
      <c r="J43" s="227"/>
      <c r="K43" s="228"/>
      <c r="L43" s="119"/>
      <c r="M43" s="134"/>
    </row>
    <row r="44" spans="1:14" s="13" customFormat="1" ht="28.5" customHeight="1" x14ac:dyDescent="0.35">
      <c r="A44" s="137" t="s">
        <v>46</v>
      </c>
      <c r="B44" s="214" t="s">
        <v>47</v>
      </c>
      <c r="C44" s="215"/>
      <c r="D44" s="216"/>
      <c r="E44" s="60"/>
      <c r="F44" s="61"/>
      <c r="G44" s="92">
        <v>25000</v>
      </c>
      <c r="H44" s="93">
        <f>G44/F61</f>
        <v>8.9066864276349538</v>
      </c>
      <c r="I44" s="57">
        <f>H44/H60</f>
        <v>4.688245011945002E-3</v>
      </c>
      <c r="J44" s="140"/>
      <c r="K44" s="141"/>
      <c r="L44" s="119"/>
      <c r="M44" s="59"/>
    </row>
    <row r="45" spans="1:14" s="13" customFormat="1" ht="37.5" customHeight="1" x14ac:dyDescent="0.35">
      <c r="A45" s="137" t="s">
        <v>48</v>
      </c>
      <c r="B45" s="214" t="s">
        <v>76</v>
      </c>
      <c r="C45" s="215"/>
      <c r="D45" s="216"/>
      <c r="E45" s="60"/>
      <c r="F45" s="61"/>
      <c r="G45" s="92">
        <v>40000</v>
      </c>
      <c r="H45" s="93">
        <f>G45/F61</f>
        <v>14.250698284215925</v>
      </c>
      <c r="I45" s="62">
        <f>H45/H60</f>
        <v>7.5011920191120022E-3</v>
      </c>
      <c r="J45" s="140"/>
      <c r="K45" s="141"/>
      <c r="L45" s="58"/>
      <c r="M45" s="59"/>
    </row>
    <row r="46" spans="1:14" s="13" customFormat="1" ht="23" customHeight="1" x14ac:dyDescent="0.35">
      <c r="A46" s="137" t="s">
        <v>49</v>
      </c>
      <c r="B46" s="214" t="s">
        <v>86</v>
      </c>
      <c r="C46" s="215"/>
      <c r="D46" s="216"/>
      <c r="E46" s="60"/>
      <c r="F46" s="61"/>
      <c r="G46" s="92">
        <v>30000</v>
      </c>
      <c r="H46" s="93">
        <f>G46/F61</f>
        <v>10.688023713161945</v>
      </c>
      <c r="I46" s="62">
        <f>H46/H60</f>
        <v>5.6258940143340021E-3</v>
      </c>
      <c r="J46" s="140"/>
      <c r="K46" s="141"/>
      <c r="L46" s="106"/>
      <c r="M46" s="59"/>
    </row>
    <row r="47" spans="1:14" s="13" customFormat="1" ht="24.5" customHeight="1" x14ac:dyDescent="0.35">
      <c r="A47" s="137" t="s">
        <v>50</v>
      </c>
      <c r="B47" s="214" t="s">
        <v>51</v>
      </c>
      <c r="C47" s="215"/>
      <c r="D47" s="216"/>
      <c r="E47" s="60"/>
      <c r="F47" s="61"/>
      <c r="G47" s="92">
        <v>10000</v>
      </c>
      <c r="H47" s="93">
        <f>G47/F61</f>
        <v>3.5626745710539813</v>
      </c>
      <c r="I47" s="62">
        <f>H47/H60</f>
        <v>1.8752980047780005E-3</v>
      </c>
      <c r="J47" s="140"/>
      <c r="K47" s="141"/>
      <c r="L47" s="58"/>
      <c r="M47" s="59"/>
    </row>
    <row r="48" spans="1:14" s="13" customFormat="1" ht="26" customHeight="1" x14ac:dyDescent="0.35">
      <c r="A48" s="137" t="s">
        <v>52</v>
      </c>
      <c r="B48" s="214" t="s">
        <v>53</v>
      </c>
      <c r="C48" s="215"/>
      <c r="D48" s="216"/>
      <c r="E48" s="60" t="s">
        <v>98</v>
      </c>
      <c r="F48" s="61"/>
      <c r="G48" s="92">
        <v>93000</v>
      </c>
      <c r="H48" s="145">
        <f>G48/F61</f>
        <v>33.132873510802028</v>
      </c>
      <c r="I48" s="146">
        <f>H48/H60</f>
        <v>1.7440271444435405E-2</v>
      </c>
      <c r="J48" s="140"/>
      <c r="K48" s="141"/>
      <c r="L48" s="58"/>
      <c r="M48" s="59"/>
      <c r="N48" s="111"/>
    </row>
    <row r="49" spans="1:14" s="13" customFormat="1" ht="14" x14ac:dyDescent="0.35">
      <c r="A49" s="137" t="s">
        <v>54</v>
      </c>
      <c r="B49" s="217" t="s">
        <v>55</v>
      </c>
      <c r="C49" s="217"/>
      <c r="D49" s="217"/>
      <c r="E49" s="204"/>
      <c r="F49" s="205"/>
      <c r="G49" s="144">
        <v>7000</v>
      </c>
      <c r="H49" s="145">
        <f>G49/F61</f>
        <v>2.4938721997377868</v>
      </c>
      <c r="I49" s="146">
        <f>H49/H60</f>
        <v>1.3127086033446003E-3</v>
      </c>
      <c r="J49" s="206"/>
      <c r="K49" s="207"/>
      <c r="L49" s="147"/>
      <c r="M49" s="39"/>
    </row>
    <row r="50" spans="1:14" s="13" customFormat="1" ht="14.5" x14ac:dyDescent="0.35">
      <c r="A50" s="137" t="s">
        <v>70</v>
      </c>
      <c r="B50" s="214" t="s">
        <v>56</v>
      </c>
      <c r="C50" s="218"/>
      <c r="D50" s="219"/>
      <c r="E50" s="142"/>
      <c r="F50" s="143"/>
      <c r="G50" s="144">
        <v>20000</v>
      </c>
      <c r="H50" s="145">
        <f>G50/F61</f>
        <v>7.1253491421079627</v>
      </c>
      <c r="I50" s="146">
        <f>H50/H60</f>
        <v>3.7505960095560011E-3</v>
      </c>
      <c r="J50" s="82"/>
      <c r="K50" s="83"/>
      <c r="L50" s="138"/>
      <c r="M50" s="139"/>
    </row>
    <row r="51" spans="1:14" s="13" customFormat="1" x14ac:dyDescent="0.35">
      <c r="A51" s="208" t="s">
        <v>71</v>
      </c>
      <c r="B51" s="174" t="s">
        <v>73</v>
      </c>
      <c r="C51" s="175"/>
      <c r="D51" s="176"/>
      <c r="E51" s="209"/>
      <c r="F51" s="210"/>
      <c r="G51" s="211">
        <v>38000</v>
      </c>
      <c r="H51" s="212">
        <f>G51/F61</f>
        <v>13.53816337000513</v>
      </c>
      <c r="I51" s="213">
        <f>H51/H60</f>
        <v>7.126132418156403E-3</v>
      </c>
      <c r="J51" s="180"/>
      <c r="K51" s="181"/>
      <c r="L51" s="184"/>
      <c r="M51" s="186"/>
    </row>
    <row r="52" spans="1:14" s="13" customFormat="1" ht="6" customHeight="1" x14ac:dyDescent="0.35">
      <c r="A52" s="208"/>
      <c r="B52" s="177"/>
      <c r="C52" s="178"/>
      <c r="D52" s="179"/>
      <c r="E52" s="189"/>
      <c r="F52" s="190"/>
      <c r="G52" s="211"/>
      <c r="H52" s="212"/>
      <c r="I52" s="213"/>
      <c r="J52" s="182"/>
      <c r="K52" s="183"/>
      <c r="L52" s="185"/>
      <c r="M52" s="187"/>
    </row>
    <row r="53" spans="1:14" s="13" customFormat="1" ht="20" customHeight="1" x14ac:dyDescent="0.35">
      <c r="A53" s="137" t="s">
        <v>80</v>
      </c>
      <c r="B53" s="197" t="s">
        <v>82</v>
      </c>
      <c r="C53" s="198"/>
      <c r="D53" s="199"/>
      <c r="E53" s="196" t="s">
        <v>99</v>
      </c>
      <c r="F53" s="185"/>
      <c r="G53" s="92">
        <v>133656</v>
      </c>
      <c r="H53" s="93">
        <f>G53/F61</f>
        <v>47.617283246879097</v>
      </c>
      <c r="I53" s="57">
        <f>H53/H60</f>
        <v>2.5064483012660847E-2</v>
      </c>
      <c r="J53" s="194"/>
      <c r="K53" s="195"/>
      <c r="L53" s="148"/>
      <c r="M53" s="123"/>
    </row>
    <row r="54" spans="1:14" s="13" customFormat="1" ht="14.5" x14ac:dyDescent="0.35">
      <c r="A54" s="137" t="s">
        <v>81</v>
      </c>
      <c r="B54" s="193" t="s">
        <v>74</v>
      </c>
      <c r="C54" s="193"/>
      <c r="D54" s="193"/>
      <c r="E54" s="136"/>
      <c r="F54" s="150"/>
      <c r="G54" s="92">
        <v>15000</v>
      </c>
      <c r="H54" s="93">
        <f>G54/F61</f>
        <v>5.3440118565809724</v>
      </c>
      <c r="I54" s="57">
        <f>H54/H60</f>
        <v>2.812947007167001E-3</v>
      </c>
      <c r="J54" s="149"/>
      <c r="K54" s="150"/>
      <c r="L54" s="148"/>
      <c r="M54" s="123"/>
    </row>
    <row r="55" spans="1:14" s="13" customFormat="1" ht="18" customHeight="1" x14ac:dyDescent="0.35">
      <c r="A55" s="137" t="s">
        <v>89</v>
      </c>
      <c r="B55" s="193" t="s">
        <v>100</v>
      </c>
      <c r="C55" s="193"/>
      <c r="D55" s="193"/>
      <c r="E55" s="154"/>
      <c r="F55" s="155"/>
      <c r="G55" s="92">
        <v>30000</v>
      </c>
      <c r="H55" s="93">
        <f>G55/F61</f>
        <v>10.688023713161945</v>
      </c>
      <c r="I55" s="57">
        <f>H55/H60</f>
        <v>5.6258940143340021E-3</v>
      </c>
      <c r="J55" s="152"/>
      <c r="K55" s="153"/>
      <c r="L55" s="105"/>
      <c r="M55" s="156"/>
      <c r="N55" s="111"/>
    </row>
    <row r="56" spans="1:14" s="13" customFormat="1" ht="16.5" customHeight="1" thickBot="1" x14ac:dyDescent="0.4">
      <c r="A56" s="309" t="s">
        <v>105</v>
      </c>
      <c r="B56" s="310" t="s">
        <v>106</v>
      </c>
      <c r="C56" s="311"/>
      <c r="D56" s="311"/>
      <c r="E56" s="164"/>
      <c r="F56" s="165"/>
      <c r="G56" s="312">
        <v>105000</v>
      </c>
      <c r="H56" s="94">
        <f>G56/F61</f>
        <v>37.408082996066803</v>
      </c>
      <c r="I56" s="96">
        <f>H56/H60</f>
        <v>1.9690629050169006E-2</v>
      </c>
      <c r="J56" s="313"/>
      <c r="K56" s="314"/>
      <c r="L56" s="315"/>
      <c r="M56" s="316"/>
      <c r="N56" s="111"/>
    </row>
    <row r="57" spans="1:14" s="13" customFormat="1" ht="16" thickBot="1" x14ac:dyDescent="0.4">
      <c r="A57" s="300" t="s">
        <v>90</v>
      </c>
      <c r="B57" s="301"/>
      <c r="C57" s="301"/>
      <c r="D57" s="301"/>
      <c r="E57" s="301"/>
      <c r="F57" s="302"/>
      <c r="G57" s="303">
        <f>G43+G49+G51+G44+G45+G46+G47+G48+G50+G55+G53+G54+G56</f>
        <v>816656</v>
      </c>
      <c r="H57" s="304"/>
      <c r="I57" s="305"/>
      <c r="J57" s="306">
        <f>G57/G60</f>
        <v>0.15314733673899827</v>
      </c>
      <c r="K57" s="307"/>
      <c r="L57" s="63"/>
      <c r="M57" s="308"/>
    </row>
    <row r="58" spans="1:14" s="13" customFormat="1" ht="16" thickBot="1" x14ac:dyDescent="0.4">
      <c r="A58" s="151" t="s">
        <v>57</v>
      </c>
      <c r="B58" s="200" t="s">
        <v>84</v>
      </c>
      <c r="C58" s="201"/>
      <c r="D58" s="201"/>
      <c r="E58" s="202" t="s">
        <v>92</v>
      </c>
      <c r="F58" s="203"/>
      <c r="G58" s="126">
        <v>100000</v>
      </c>
      <c r="H58" s="132">
        <f>G58/F61</f>
        <v>35.626745710539815</v>
      </c>
      <c r="I58" s="133">
        <f>H58/H60</f>
        <v>1.8752980047780008E-2</v>
      </c>
      <c r="J58" s="127"/>
      <c r="K58" s="128"/>
      <c r="L58" s="129"/>
      <c r="M58" s="130"/>
    </row>
    <row r="59" spans="1:14" s="13" customFormat="1" ht="16" thickBot="1" x14ac:dyDescent="0.4">
      <c r="A59" s="47" t="s">
        <v>83</v>
      </c>
      <c r="B59" s="188" t="s">
        <v>58</v>
      </c>
      <c r="C59" s="188"/>
      <c r="D59" s="188"/>
      <c r="E59" s="296" t="s">
        <v>109</v>
      </c>
      <c r="F59" s="297"/>
      <c r="G59" s="131"/>
      <c r="H59" s="99">
        <f>G59/F61</f>
        <v>0</v>
      </c>
      <c r="I59" s="64">
        <f>H59/H60</f>
        <v>0</v>
      </c>
      <c r="J59" s="191"/>
      <c r="K59" s="192"/>
      <c r="L59" s="108"/>
      <c r="M59" s="65"/>
    </row>
    <row r="60" spans="1:14" s="13" customFormat="1" ht="16" customHeight="1" thickBot="1" x14ac:dyDescent="0.4">
      <c r="A60" s="168" t="s">
        <v>59</v>
      </c>
      <c r="B60" s="169"/>
      <c r="C60" s="169"/>
      <c r="D60" s="169"/>
      <c r="E60" s="169"/>
      <c r="F60" s="170"/>
      <c r="G60" s="66">
        <f>G7+G13+G59+G57+G41+G40+G25+G23+G21+G58</f>
        <v>5332485.8100000005</v>
      </c>
      <c r="H60" s="67">
        <f>SUM(H7:H59)</f>
        <v>1899.7911595793191</v>
      </c>
      <c r="I60" s="68">
        <f>SUM(I7:I59)</f>
        <v>1.0000000000000002</v>
      </c>
      <c r="J60" s="171"/>
      <c r="K60" s="172"/>
      <c r="L60" s="69"/>
      <c r="M60" s="70"/>
    </row>
    <row r="61" spans="1:14" ht="13" x14ac:dyDescent="0.3">
      <c r="D61" s="5" t="s">
        <v>60</v>
      </c>
      <c r="F61" s="112">
        <v>2806.88</v>
      </c>
      <c r="K61" s="74"/>
      <c r="L61" s="75"/>
      <c r="M61" s="76"/>
    </row>
    <row r="62" spans="1:14" ht="15.5" x14ac:dyDescent="0.35">
      <c r="E62" s="173" t="s">
        <v>61</v>
      </c>
      <c r="F62" s="173"/>
      <c r="G62" s="77">
        <f>ROUND(G60/F61,0)</f>
        <v>1900</v>
      </c>
      <c r="H62" s="78" t="s">
        <v>62</v>
      </c>
      <c r="L62" s="75"/>
      <c r="M62" s="76"/>
    </row>
    <row r="63" spans="1:14" ht="15.5" x14ac:dyDescent="0.35">
      <c r="G63" s="77"/>
      <c r="K63" s="79"/>
      <c r="L63" s="80"/>
      <c r="M63" s="80"/>
    </row>
    <row r="64" spans="1:14" ht="14" x14ac:dyDescent="0.3">
      <c r="B64" s="81"/>
    </row>
  </sheetData>
  <mergeCells count="119">
    <mergeCell ref="A3:M3"/>
    <mergeCell ref="B5:D5"/>
    <mergeCell ref="E5:F5"/>
    <mergeCell ref="J5:K5"/>
    <mergeCell ref="B6:M6"/>
    <mergeCell ref="B7:D7"/>
    <mergeCell ref="E7:F7"/>
    <mergeCell ref="J7:K7"/>
    <mergeCell ref="A1:D1"/>
    <mergeCell ref="B11:D11"/>
    <mergeCell ref="E11:F11"/>
    <mergeCell ref="J11:K11"/>
    <mergeCell ref="B8:D8"/>
    <mergeCell ref="E8:F8"/>
    <mergeCell ref="J8:K8"/>
    <mergeCell ref="B9:M9"/>
    <mergeCell ref="B10:D10"/>
    <mergeCell ref="E10:F10"/>
    <mergeCell ref="J10:K10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B22:M22"/>
    <mergeCell ref="B23:D23"/>
    <mergeCell ref="E23:F23"/>
    <mergeCell ref="J23:K23"/>
    <mergeCell ref="B24:M24"/>
    <mergeCell ref="B25:D25"/>
    <mergeCell ref="E25:F25"/>
    <mergeCell ref="J25:K25"/>
    <mergeCell ref="L18:L19"/>
    <mergeCell ref="M18:M19"/>
    <mergeCell ref="B20:D20"/>
    <mergeCell ref="E20:F20"/>
    <mergeCell ref="A21:F21"/>
    <mergeCell ref="J21:K21"/>
    <mergeCell ref="B32:D32"/>
    <mergeCell ref="J32:K32"/>
    <mergeCell ref="B34:D34"/>
    <mergeCell ref="J34:K34"/>
    <mergeCell ref="B37:D37"/>
    <mergeCell ref="B26:M26"/>
    <mergeCell ref="A27:A29"/>
    <mergeCell ref="B27:D29"/>
    <mergeCell ref="J27:K27"/>
    <mergeCell ref="J29:K29"/>
    <mergeCell ref="B31:D31"/>
    <mergeCell ref="J31:K31"/>
    <mergeCell ref="B30:D30"/>
    <mergeCell ref="B33:D33"/>
    <mergeCell ref="B35:D35"/>
    <mergeCell ref="B36:D36"/>
    <mergeCell ref="J41:K41"/>
    <mergeCell ref="B42:M42"/>
    <mergeCell ref="B43:D43"/>
    <mergeCell ref="E43:F43"/>
    <mergeCell ref="J43:K43"/>
    <mergeCell ref="A38:F38"/>
    <mergeCell ref="J38:K38"/>
    <mergeCell ref="B39:D39"/>
    <mergeCell ref="E39:F39"/>
    <mergeCell ref="J39:K39"/>
    <mergeCell ref="B40:F40"/>
    <mergeCell ref="J40:K40"/>
    <mergeCell ref="E41:F41"/>
    <mergeCell ref="B41:D41"/>
    <mergeCell ref="E49:F49"/>
    <mergeCell ref="J49:K49"/>
    <mergeCell ref="A51:A52"/>
    <mergeCell ref="E51:F52"/>
    <mergeCell ref="G51:G52"/>
    <mergeCell ref="H51:H52"/>
    <mergeCell ref="I51:I52"/>
    <mergeCell ref="B44:D44"/>
    <mergeCell ref="B45:D45"/>
    <mergeCell ref="B46:D46"/>
    <mergeCell ref="B47:D47"/>
    <mergeCell ref="B48:D48"/>
    <mergeCell ref="B49:D49"/>
    <mergeCell ref="B50:D50"/>
    <mergeCell ref="A60:F60"/>
    <mergeCell ref="J60:K60"/>
    <mergeCell ref="E62:F62"/>
    <mergeCell ref="B51:D52"/>
    <mergeCell ref="J51:K52"/>
    <mergeCell ref="L51:L52"/>
    <mergeCell ref="M51:M52"/>
    <mergeCell ref="A57:F57"/>
    <mergeCell ref="J57:K57"/>
    <mergeCell ref="B59:D59"/>
    <mergeCell ref="E59:F59"/>
    <mergeCell ref="J59:K59"/>
    <mergeCell ref="B55:D55"/>
    <mergeCell ref="J53:K53"/>
    <mergeCell ref="E53:F53"/>
    <mergeCell ref="B53:D53"/>
    <mergeCell ref="B58:D58"/>
    <mergeCell ref="B54:D54"/>
    <mergeCell ref="E58:F58"/>
    <mergeCell ref="B56:D56"/>
  </mergeCells>
  <pageMargins left="0" right="0" top="0" bottom="0" header="0.11811023622047245" footer="0.1181102362204724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2026-05-26T07:17:46Z</dcterms:modified>
</cp:coreProperties>
</file>